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35" tabRatio="601" activeTab="6"/>
  </bookViews>
  <sheets>
    <sheet name="Приложение 3" sheetId="1" r:id="rId1"/>
    <sheet name="Приложение 4" sheetId="2" r:id="rId2"/>
    <sheet name="Таблица 3" sheetId="3" r:id="rId3"/>
    <sheet name="Таблица 4" sheetId="4" r:id="rId4"/>
    <sheet name="5" sheetId="5" r:id="rId5"/>
    <sheet name="6" sheetId="6" r:id="rId6"/>
    <sheet name="7,8" sheetId="7" r:id="rId7"/>
  </sheets>
  <definedNames>
    <definedName name="_xlnm.Print_Area" localSheetId="4">'5'!$A$1:$F$127</definedName>
    <definedName name="_xlnm.Print_Area" localSheetId="5">'6'!$A$1:$F$21</definedName>
  </definedNames>
  <calcPr fullCalcOnLoad="1" refMode="R1C1"/>
</workbook>
</file>

<file path=xl/sharedStrings.xml><?xml version="1.0" encoding="utf-8"?>
<sst xmlns="http://schemas.openxmlformats.org/spreadsheetml/2006/main" count="669" uniqueCount="300">
  <si>
    <t>(тыс.руб.)</t>
  </si>
  <si>
    <t>0100</t>
  </si>
  <si>
    <t>0102</t>
  </si>
  <si>
    <t>0500</t>
  </si>
  <si>
    <t>0502</t>
  </si>
  <si>
    <t>0700</t>
  </si>
  <si>
    <t>Образование</t>
  </si>
  <si>
    <t>0701</t>
  </si>
  <si>
    <t>0800</t>
  </si>
  <si>
    <t>0801</t>
  </si>
  <si>
    <t>1100</t>
  </si>
  <si>
    <t>Межбюджетные трансферты</t>
  </si>
  <si>
    <t>ЖИЛИЩНО-КОММУНАЛЬНОЕ ХОЗЯЙСТВО</t>
  </si>
  <si>
    <t>ОБРАЗОВАНИЕ</t>
  </si>
  <si>
    <t>Наименование</t>
  </si>
  <si>
    <t>код</t>
  </si>
  <si>
    <t>тыс. руб.</t>
  </si>
  <si>
    <t>Общегосударственные вопросы</t>
  </si>
  <si>
    <t>0104</t>
  </si>
  <si>
    <t>Жилищно -коммунальное хозяйство</t>
  </si>
  <si>
    <t xml:space="preserve">               Коммунальное хозяйство </t>
  </si>
  <si>
    <t xml:space="preserve">               Культура     </t>
  </si>
  <si>
    <t>ВСЕГО РАСХОДОВ</t>
  </si>
  <si>
    <t>ВСЕГО</t>
  </si>
  <si>
    <t>Код</t>
  </si>
  <si>
    <t xml:space="preserve">                                  Исполнение бюджета</t>
  </si>
  <si>
    <t xml:space="preserve">РАСХОДЫ                          </t>
  </si>
  <si>
    <t>Свободн  назн +,-</t>
  </si>
  <si>
    <t>ОБЩЕГОСУДАРСТВЕННЫЕ ВОПРОСЫ</t>
  </si>
  <si>
    <t xml:space="preserve">       -коммунальные услуги</t>
  </si>
  <si>
    <t>оплата отопления</t>
  </si>
  <si>
    <t>оплата потребления электроэнергии</t>
  </si>
  <si>
    <t xml:space="preserve">       -услуги по содержанию имущества</t>
  </si>
  <si>
    <t xml:space="preserve">       -прочие услуги </t>
  </si>
  <si>
    <t xml:space="preserve">       -прочие расходы</t>
  </si>
  <si>
    <t>резервный фонд</t>
  </si>
  <si>
    <t xml:space="preserve">       -увеличение стоимости основных средств</t>
  </si>
  <si>
    <t>приобретение оборудования</t>
  </si>
  <si>
    <t xml:space="preserve">       -увеличение стоимости материальных запасов</t>
  </si>
  <si>
    <t>ГСМ</t>
  </si>
  <si>
    <t>методлитература</t>
  </si>
  <si>
    <t>прочие расходные материалы</t>
  </si>
  <si>
    <t>мероприятия по ФК и спорту</t>
  </si>
  <si>
    <t>ИТОГО</t>
  </si>
  <si>
    <t>в т.ч. – заработная плата</t>
  </si>
  <si>
    <t xml:space="preserve">          - прочие выплаты</t>
  </si>
  <si>
    <t xml:space="preserve">          - услуги связи</t>
  </si>
  <si>
    <t xml:space="preserve">          - транспортные услуги</t>
  </si>
  <si>
    <t xml:space="preserve">          - коммунальные услуги</t>
  </si>
  <si>
    <t xml:space="preserve">         - услуги по содержанию имущества</t>
  </si>
  <si>
    <t xml:space="preserve">         - прочие услуги</t>
  </si>
  <si>
    <t xml:space="preserve">         -прочие расходы </t>
  </si>
  <si>
    <t xml:space="preserve">         -увеличение стоимости основных средств</t>
  </si>
  <si>
    <t xml:space="preserve">         -увеличение стоимости материальных запасов</t>
  </si>
  <si>
    <t>Исполнение бюджета</t>
  </si>
  <si>
    <t>оплата за газ</t>
  </si>
  <si>
    <t>Социальная политика</t>
  </si>
  <si>
    <t>НАЦИОНАЛЬНАЯ ОБОРОНА</t>
  </si>
  <si>
    <t>0200</t>
  </si>
  <si>
    <t>Национальная оборона</t>
  </si>
  <si>
    <t>№ распоряжения</t>
  </si>
  <si>
    <t xml:space="preserve">                   С о д е р ж а н и е</t>
  </si>
  <si>
    <t xml:space="preserve">      - начисления на оплату труда</t>
  </si>
  <si>
    <t xml:space="preserve">       - услуги  связи</t>
  </si>
  <si>
    <t xml:space="preserve">          - начисления на оплату труда</t>
  </si>
  <si>
    <t>благоустройство</t>
  </si>
  <si>
    <t xml:space="preserve"> РЕЗЕРВНЫЙ ФОНД  </t>
  </si>
  <si>
    <t>0707</t>
  </si>
  <si>
    <t>0400</t>
  </si>
  <si>
    <t>молодежная политика</t>
  </si>
  <si>
    <t xml:space="preserve">% выполнения </t>
  </si>
  <si>
    <t>Мобилизационная и вневойсковая подготовка</t>
  </si>
  <si>
    <t>Благоустройство</t>
  </si>
  <si>
    <t>тыс.руб.</t>
  </si>
  <si>
    <t>0203</t>
  </si>
  <si>
    <t>0503</t>
  </si>
  <si>
    <t>1104</t>
  </si>
  <si>
    <t>СОЦИАЛЬНАЯ ПОЛИТИКА</t>
  </si>
  <si>
    <t>Коммунальное хозяйство</t>
  </si>
  <si>
    <t>Дошкольное образование</t>
  </si>
  <si>
    <t xml:space="preserve">             Резервные фонды</t>
  </si>
  <si>
    <t xml:space="preserve">             Другие общегосударственные вопросы</t>
  </si>
  <si>
    <t xml:space="preserve">Национальная безопасность и правоохранительная деятельность </t>
  </si>
  <si>
    <t>Национальная  экономика</t>
  </si>
  <si>
    <t>Другие вопросы в области национальной экономики</t>
  </si>
  <si>
    <t xml:space="preserve">               Жилищное хозяйство</t>
  </si>
  <si>
    <t>Другие вопросы в области жилищно-коммунального хозяйства</t>
  </si>
  <si>
    <t xml:space="preserve">               Молодежная политика и оздоровление детей</t>
  </si>
  <si>
    <t xml:space="preserve">               Социальное обеспечение населения</t>
  </si>
  <si>
    <t>0300</t>
  </si>
  <si>
    <t>0309</t>
  </si>
  <si>
    <t>0412</t>
  </si>
  <si>
    <t>0501</t>
  </si>
  <si>
    <t>0505</t>
  </si>
  <si>
    <t>Структура расходов бюджета Лемешкинского сельского поселения</t>
  </si>
  <si>
    <t xml:space="preserve">       -пособия по социальной помощи населению</t>
  </si>
  <si>
    <t xml:space="preserve"> Лемешкинского сельского поселения по расходам </t>
  </si>
  <si>
    <t>по разделам и подразделам функциональной классификации расходов</t>
  </si>
  <si>
    <t>Таблица № 5</t>
  </si>
  <si>
    <t xml:space="preserve">Таблица № 4 </t>
  </si>
  <si>
    <t>Отчет об исполнении назначений</t>
  </si>
  <si>
    <t xml:space="preserve">         - перечисления другим бюджетам бюджетной системы Российской Федерации</t>
  </si>
  <si>
    <t xml:space="preserve">                                         в разрезе кодов операций сектора государственного управления</t>
  </si>
  <si>
    <t>0107</t>
  </si>
  <si>
    <t>Обеспечение прведения выборов и референдумов</t>
  </si>
  <si>
    <t>Выполн  плана   в %</t>
  </si>
  <si>
    <t xml:space="preserve">         - прочие выплаты</t>
  </si>
  <si>
    <t>административные комиссии</t>
  </si>
  <si>
    <t>техобслуживание пожарной сигнализации</t>
  </si>
  <si>
    <t>ремонт дорог</t>
  </si>
  <si>
    <t>другие расходы</t>
  </si>
  <si>
    <t>Выполнение  в %</t>
  </si>
  <si>
    <t>0310</t>
  </si>
  <si>
    <t>1003</t>
  </si>
  <si>
    <t>Обеспечение пожарной безопасности</t>
  </si>
  <si>
    <t>1000</t>
  </si>
  <si>
    <t>другие расхоы</t>
  </si>
  <si>
    <t>Национальная экономика</t>
  </si>
  <si>
    <t xml:space="preserve">      - транспортные услуги</t>
  </si>
  <si>
    <t>налоги, пени, госпошлина, сборы</t>
  </si>
  <si>
    <t>приобретение оборудования,мебели</t>
  </si>
  <si>
    <t>информационное обеспечение</t>
  </si>
  <si>
    <t>приобретение оборудования, мебели</t>
  </si>
  <si>
    <t xml:space="preserve"> -услуги по содержанию имущества</t>
  </si>
  <si>
    <t xml:space="preserve"> прочие расходные материалы  </t>
  </si>
  <si>
    <t xml:space="preserve"> ремонт дорог  </t>
  </si>
  <si>
    <t xml:space="preserve"> другие расходы  </t>
  </si>
  <si>
    <t xml:space="preserve">благоустройство  </t>
  </si>
  <si>
    <t xml:space="preserve">прочие расходные материалы  </t>
  </si>
  <si>
    <t>Резервного фонда Администрации Лемешкинского сельского поселения</t>
  </si>
  <si>
    <t>расходы на   подписку, консультационные услуги</t>
  </si>
  <si>
    <t>прочие расходы</t>
  </si>
  <si>
    <t>монтаж водозаборной башни</t>
  </si>
  <si>
    <t>0111</t>
  </si>
  <si>
    <t>0113</t>
  </si>
  <si>
    <t xml:space="preserve">             Функционирование высшего должностного лица субъекта Российской Федерации и муниципального образования</t>
  </si>
  <si>
    <t xml:space="preserve">             Функционирование Правительства Российской Федерации, высших  исполнительных органов государственной  власти субъектов Российской Федерации,  местных администраций</t>
  </si>
  <si>
    <t xml:space="preserve">             Мобилизационная и вневойсковая  подготовка</t>
  </si>
  <si>
    <t xml:space="preserve"> 0800</t>
  </si>
  <si>
    <t>Культура,  кинематография</t>
  </si>
  <si>
    <t>1102</t>
  </si>
  <si>
    <t>Физическая культура и спорт</t>
  </si>
  <si>
    <t>1200</t>
  </si>
  <si>
    <t>Средства массовой информации</t>
  </si>
  <si>
    <t>1204</t>
  </si>
  <si>
    <t>Другие вопросы в области культуры, кинематографии, средств массовой информации</t>
  </si>
  <si>
    <t>Иные межбюджетные трансферты</t>
  </si>
  <si>
    <t xml:space="preserve">Культура,  кинематография </t>
  </si>
  <si>
    <t>медосмотр, пропитка крыши здания</t>
  </si>
  <si>
    <t xml:space="preserve">КУЛЬТУРА, КИНЕМАТОГРАФИЯ </t>
  </si>
  <si>
    <t>средства массовой информации</t>
  </si>
  <si>
    <t xml:space="preserve"> тыс. руб.</t>
  </si>
  <si>
    <t>0409</t>
  </si>
  <si>
    <t>Дорожное хозяйство</t>
  </si>
  <si>
    <t>ремонт</t>
  </si>
  <si>
    <t>массовый спорт</t>
  </si>
  <si>
    <t>0106</t>
  </si>
  <si>
    <t>межбюджетные трансферты</t>
  </si>
  <si>
    <t xml:space="preserve">         Обеспечение деятельности финансовых , налоговых и таможенных органов и органов финансового ( финансово-бюджетного) надзора </t>
  </si>
  <si>
    <t>Таблица № 7</t>
  </si>
  <si>
    <t>№ п/п</t>
  </si>
  <si>
    <t>Наименование мероприятий</t>
  </si>
  <si>
    <t>% выполнения</t>
  </si>
  <si>
    <t>Администрация  Лемешкинскогосельского поселения</t>
  </si>
  <si>
    <t>1</t>
  </si>
  <si>
    <t xml:space="preserve">       -прочие работы, услуги </t>
  </si>
  <si>
    <t>Субсидия на финансирование бюджетных учреждений</t>
  </si>
  <si>
    <t>Таблица № 6</t>
  </si>
  <si>
    <t>0405</t>
  </si>
  <si>
    <t xml:space="preserve">                        Дорожное хозяйство</t>
  </si>
  <si>
    <t>Сельское хозяйство и рыболовство</t>
  </si>
  <si>
    <t>сельское хозяйство и рыболовство</t>
  </si>
  <si>
    <t>другие вопросы в области национальной экономики</t>
  </si>
  <si>
    <t>содержание имущества</t>
  </si>
  <si>
    <t>страхование, подписка, оценка имущества</t>
  </si>
  <si>
    <t>текущий ремонт</t>
  </si>
  <si>
    <t>оборудование</t>
  </si>
  <si>
    <t>техобслуживание пожарной сигнализации, содержание имущества</t>
  </si>
  <si>
    <t>Исполнение муниципальных  программ,</t>
  </si>
  <si>
    <t>Муниципальная  программа "Обеспечение, содержание, ремонт автомобильных дорог, комплексное благоустройство улично-дорожной сети Лемешкинского сельского поселения" на 2014-2016 годы</t>
  </si>
  <si>
    <t>Таблица № 8</t>
  </si>
  <si>
    <t>Исполнение ведомственных целевых  программ,</t>
  </si>
  <si>
    <t>Ведомственная целевая программа "Развитие территориального общественного самоуправления в Руднянском муниципальном районе на 2012-2015 годы"</t>
  </si>
  <si>
    <t>Ведомственная целевая программа "Развитие жилищно-коммунального хозяйства и благоустройства на территории Лемешкинского сельского поселения" на 2014-2016 годы.</t>
  </si>
  <si>
    <t>Ведомственная целевая пограмма "Молодёжная политика на территории Лемешкинского сельского поселения" на 2014-2016 годы</t>
  </si>
  <si>
    <t>Ведомственная целевая программа "Развитие культурно-досуговой деятельности на территории Лемешкинского сельского поселения" на 2014-2016 годы</t>
  </si>
  <si>
    <t>Ведомственная целевая программа "Информирование о деятельности органов местного самоуправления на территории Лемешкинского сельского поселения" на 2014-2016 годы</t>
  </si>
  <si>
    <t>Обеспечение проведения выборов и референдумов</t>
  </si>
  <si>
    <t>увеличение стоимости материальных запасов</t>
  </si>
  <si>
    <t>Таблица № 3</t>
  </si>
  <si>
    <t>Исполнено  за 2014 год</t>
  </si>
  <si>
    <t xml:space="preserve">Ведомственная  структура   расходов  бюджета </t>
  </si>
  <si>
    <t>Ведомство</t>
  </si>
  <si>
    <t>Раздел</t>
  </si>
  <si>
    <t>Подраздел</t>
  </si>
  <si>
    <t>Целевая статья</t>
  </si>
  <si>
    <t>Вид расходов</t>
  </si>
  <si>
    <t>01</t>
  </si>
  <si>
    <t>Функционирование   высшего должностного лица субъекта Российской Федерации и муниципального образования</t>
  </si>
  <si>
    <t>02</t>
  </si>
  <si>
    <t>Непрограммные направления обеспечения деятельности органов местного самоуправления сельского поселения</t>
  </si>
  <si>
    <t>9000000</t>
  </si>
  <si>
    <t>Расходы на выплаты персоналу в целях обеспечения выполнения функций государственными (муниципальными) органами казёнными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</si>
  <si>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</si>
  <si>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</si>
  <si>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</si>
  <si>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 и услуг для государственных (муниципальных) нужд</t>
  </si>
  <si>
    <t>200</t>
  </si>
  <si>
    <t>Непрограммные расходы органов местного самоуправления Руднянского муниципального района и поселений Руднянского муниципального района</t>
  </si>
  <si>
    <t>9900000</t>
  </si>
  <si>
    <t>500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</si>
  <si>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</si>
  <si>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</si>
  <si>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надзора</t>
  </si>
  <si>
    <t>06</t>
  </si>
  <si>
    <t>Проведение выборов и референдумов</t>
  </si>
  <si>
    <t>07</t>
  </si>
  <si>
    <t>Резервные фонды  местных администраций</t>
  </si>
  <si>
    <t>11</t>
  </si>
  <si>
    <t>Другие общегосударственные вопросы</t>
  </si>
  <si>
    <t>13</t>
  </si>
  <si>
    <t>7200000</t>
  </si>
  <si>
    <t>Социальное обеспечение и иные выплаты населению</t>
  </si>
  <si>
    <t>03</t>
  </si>
  <si>
    <t>09</t>
  </si>
  <si>
    <t>3500000</t>
  </si>
  <si>
    <t>12</t>
  </si>
  <si>
    <t>Жилищно-коммунальное хозяйство</t>
  </si>
  <si>
    <t>05</t>
  </si>
  <si>
    <t>Ведомственная целевая программа "Развитие жилищно-коммунального хозяйства и благоустройства на территории Лемешкинского сельского поселения" на 2014-2016 годы</t>
  </si>
  <si>
    <t>6700000</t>
  </si>
  <si>
    <t>Капитальные вложения в объекты недвижимого имущества государственной (муниципальной) собственности</t>
  </si>
  <si>
    <t>400</t>
  </si>
  <si>
    <t>Молодежная политика и оздоровление детей</t>
  </si>
  <si>
    <t>Ведомственная целевая программа "Молодёжная политика на территории Лемешкинского сельского поселения" на 2014-2016 годы</t>
  </si>
  <si>
    <t>7000000</t>
  </si>
  <si>
    <t xml:space="preserve">Культура, кинематография </t>
  </si>
  <si>
    <t>08</t>
  </si>
  <si>
    <t xml:space="preserve">Культура </t>
  </si>
  <si>
    <t>6800000</t>
  </si>
  <si>
    <t>Предоставление субсидий бюджетным, автономным учреждениям и иным некоммерческим организациям</t>
  </si>
  <si>
    <t>10</t>
  </si>
  <si>
    <t>Социальное обеспечение населения</t>
  </si>
  <si>
    <t xml:space="preserve"> Физическая культура  и  спорт</t>
  </si>
  <si>
    <t>Массовый спорт</t>
  </si>
  <si>
    <t>Ведомственная целевая программа "Развитие физической культуры и спорта на территории Лемешкинского сельского поселения" на 2014-2016 годы</t>
  </si>
  <si>
    <t>6900000</t>
  </si>
  <si>
    <t>Другие вопросы в области средств массовой информации</t>
  </si>
  <si>
    <t>7100000</t>
  </si>
  <si>
    <t>Приложение № 4</t>
  </si>
  <si>
    <t>к решению Совета Лемешкинского сельского</t>
  </si>
  <si>
    <t>Фактическое исполнение</t>
  </si>
  <si>
    <t>Исполнение в %</t>
  </si>
  <si>
    <t>Приложение № 3</t>
  </si>
  <si>
    <t xml:space="preserve">Глава Лемешкинского сельского поселения </t>
  </si>
  <si>
    <t>И.А.Лемешкин</t>
  </si>
  <si>
    <t xml:space="preserve"> за 2015 год</t>
  </si>
  <si>
    <t>Назначено на 2015 год</t>
  </si>
  <si>
    <t>Исполнено   за 2015 год</t>
  </si>
  <si>
    <t>2015 год</t>
  </si>
  <si>
    <t>Лемешкинского сельского поселения на 2015 год</t>
  </si>
  <si>
    <t xml:space="preserve"> за  2013-2015 годы</t>
  </si>
  <si>
    <t>Утверждено решением на 2015 год</t>
  </si>
  <si>
    <t>Удельный вес плановых назначений в 2015 году %</t>
  </si>
  <si>
    <t>Исполнено  за 2015 год</t>
  </si>
  <si>
    <t>Удельный вес фактических расходов  за  2015 года %</t>
  </si>
  <si>
    <t>Удельный вес фактических расходов за 2014  года %</t>
  </si>
  <si>
    <t>Исполнено  за  2013 год</t>
  </si>
  <si>
    <t>Удельный вес фактических расходов за  2013 год</t>
  </si>
  <si>
    <t xml:space="preserve">                                                      Лемешкинского сельского поселения  за 2015 год</t>
  </si>
  <si>
    <t>Назначено   на 2015 год</t>
  </si>
  <si>
    <t>Исполнено    за 2015 год</t>
  </si>
  <si>
    <t>за 2015 год</t>
  </si>
  <si>
    <t>утвержденных в   бюджете  Лемешкинского сельского поселения за 2015 год</t>
  </si>
  <si>
    <t>План на 2015 год</t>
  </si>
  <si>
    <t>Исполнено за 2015 г.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</si>
  <si>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</si>
  <si>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природногоо и техногенного характера, гражданская оборона</t>
  </si>
  <si>
    <t>77,5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</si>
  <si>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</si>
  <si>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Культура     </t>
  </si>
  <si>
    <t>Резервные фонды</t>
  </si>
  <si>
    <t xml:space="preserve">Обеспечение деятельности финансовых , налоговых и таможенных органов и органов финансового ( финансово-бюджетного) надзора </t>
  </si>
  <si>
    <t>Функционирование Правительства РФ, высших органов исполнительной власти субъектов РФ, местных администраций</t>
  </si>
  <si>
    <t>Функционирование высшего должностного лица субъекта РФ и органа местного самоуправления</t>
  </si>
  <si>
    <t>Остаток на 01.01.2016  года</t>
  </si>
  <si>
    <r>
      <t xml:space="preserve"> - </t>
    </r>
    <r>
      <rPr>
        <sz val="10"/>
        <rFont val="Arial Cyr"/>
        <family val="2"/>
      </rPr>
      <t>коммунальные услуги</t>
    </r>
  </si>
  <si>
    <r>
      <t xml:space="preserve"> </t>
    </r>
    <r>
      <rPr>
        <i/>
        <sz val="10"/>
        <rFont val="Arial Cyr"/>
        <family val="2"/>
      </rPr>
      <t>электроэнергия</t>
    </r>
  </si>
  <si>
    <t>Мобилизационная и вневойсковая  подготовка</t>
  </si>
  <si>
    <t xml:space="preserve">      -прочие расходы</t>
  </si>
  <si>
    <t>прочие услуги</t>
  </si>
  <si>
    <t>№ 8 от 05.03.2015 г.</t>
  </si>
  <si>
    <t>Профилактические мероприятия по недопущению распространения африканской чумы на территории Лемешкинского сельского поселения</t>
  </si>
  <si>
    <t>№ 9 от 18.03.2015 г.</t>
  </si>
  <si>
    <t>№ 10 от 23.03.2015 г.</t>
  </si>
  <si>
    <t>Назначено на год</t>
  </si>
  <si>
    <t>Кассовые  расходы</t>
  </si>
  <si>
    <t>Таблица 3</t>
  </si>
  <si>
    <t>обслуживание программного обеспечения</t>
  </si>
  <si>
    <t>поселения от 16.03.2016 № 16/65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</si>
</sst>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000"/>
    <numFmt numFmtId="174" formatCode="0.0"/>
    <numFmt numFmtId="175" formatCode="0.0%"/>
    <numFmt numFmtId="176" formatCode="0.000%"/>
    <numFmt numFmtId="177" formatCode="#,##0.00&quot;р.&quot;"/>
    <numFmt numFmtId="178" formatCode="#,##0.000"/>
    <numFmt numFmtId="179" formatCode="#,##0.0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0.0000%"/>
    <numFmt numFmtId="186" formatCode="0.00000%"/>
    <numFmt numFmtId="187" formatCode="0.000000%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b/>
      <sz val="10"/>
      <color indexed="10"/>
      <name val="Arial Cyr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75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175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5" fontId="1" fillId="0" borderId="10" xfId="0" applyNumberFormat="1" applyFont="1" applyBorder="1" applyAlignment="1">
      <alignment/>
    </xf>
    <xf numFmtId="174" fontId="0" fillId="0" borderId="10" xfId="0" applyNumberForma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10" xfId="0" applyNumberForma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75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justify"/>
    </xf>
    <xf numFmtId="0" fontId="0" fillId="0" borderId="0" xfId="0" applyAlignment="1">
      <alignment horizontal="justify" vertical="justify"/>
    </xf>
    <xf numFmtId="175" fontId="1" fillId="0" borderId="14" xfId="0" applyNumberFormat="1" applyFont="1" applyBorder="1" applyAlignment="1">
      <alignment horizontal="center"/>
    </xf>
    <xf numFmtId="179" fontId="1" fillId="0" borderId="10" xfId="0" applyNumberFormat="1" applyFon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1" fillId="0" borderId="14" xfId="0" applyNumberFormat="1" applyFont="1" applyBorder="1" applyAlignment="1">
      <alignment horizontal="center"/>
    </xf>
    <xf numFmtId="179" fontId="0" fillId="0" borderId="14" xfId="0" applyNumberFormat="1" applyBorder="1" applyAlignment="1">
      <alignment horizontal="center"/>
    </xf>
    <xf numFmtId="179" fontId="0" fillId="0" borderId="14" xfId="0" applyNumberFormat="1" applyFont="1" applyBorder="1" applyAlignment="1">
      <alignment horizontal="center"/>
    </xf>
    <xf numFmtId="179" fontId="0" fillId="0" borderId="18" xfId="0" applyNumberForma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justify" vertical="justify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justify" vertical="justify" wrapText="1"/>
    </xf>
    <xf numFmtId="0" fontId="0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justify" vertical="justify" wrapText="1"/>
    </xf>
    <xf numFmtId="0" fontId="1" fillId="0" borderId="10" xfId="0" applyFont="1" applyBorder="1" applyAlignment="1">
      <alignment horizontal="justify" vertical="justify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justify" vertical="justify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/>
    </xf>
    <xf numFmtId="179" fontId="1" fillId="0" borderId="10" xfId="0" applyNumberFormat="1" applyFon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179" fontId="0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0" fillId="0" borderId="10" xfId="0" applyNumberFormat="1" applyBorder="1" applyAlignment="1">
      <alignment/>
    </xf>
    <xf numFmtId="179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179" fontId="1" fillId="0" borderId="10" xfId="0" applyNumberFormat="1" applyFont="1" applyBorder="1" applyAlignment="1">
      <alignment wrapText="1"/>
    </xf>
    <xf numFmtId="179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74" fontId="1" fillId="0" borderId="10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79" fontId="2" fillId="0" borderId="10" xfId="0" applyNumberFormat="1" applyFont="1" applyFill="1" applyBorder="1" applyAlignment="1">
      <alignment/>
    </xf>
    <xf numFmtId="179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179" fontId="1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179" fontId="0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wrapText="1"/>
    </xf>
    <xf numFmtId="179" fontId="0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79" fontId="0" fillId="33" borderId="10" xfId="0" applyNumberFormat="1" applyFont="1" applyFill="1" applyBorder="1" applyAlignment="1">
      <alignment/>
    </xf>
    <xf numFmtId="179" fontId="2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174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179" fontId="0" fillId="0" borderId="10" xfId="0" applyNumberFormat="1" applyFon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center" textRotation="90" wrapText="1"/>
    </xf>
    <xf numFmtId="0" fontId="0" fillId="0" borderId="22" xfId="0" applyFont="1" applyBorder="1" applyAlignment="1">
      <alignment horizontal="center" textRotation="90" wrapText="1"/>
    </xf>
    <xf numFmtId="0" fontId="0" fillId="0" borderId="19" xfId="0" applyFont="1" applyBorder="1" applyAlignment="1">
      <alignment horizontal="center" textRotation="90" wrapText="1"/>
    </xf>
    <xf numFmtId="0" fontId="9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2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9" fontId="0" fillId="0" borderId="10" xfId="0" applyNumberFormat="1" applyBorder="1" applyAlignment="1">
      <alignment/>
    </xf>
    <xf numFmtId="179" fontId="0" fillId="0" borderId="10" xfId="0" applyNumberFormat="1" applyBorder="1" applyAlignment="1">
      <alignment horizontal="right"/>
    </xf>
    <xf numFmtId="175" fontId="0" fillId="0" borderId="10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6"/>
  <sheetViews>
    <sheetView zoomScalePageLayoutView="0" workbookViewId="0" topLeftCell="A1">
      <selection activeCell="J36" sqref="J36"/>
    </sheetView>
  </sheetViews>
  <sheetFormatPr defaultColWidth="9.00390625" defaultRowHeight="12.75"/>
  <cols>
    <col min="7" max="7" width="6.625" style="0" customWidth="1"/>
    <col min="8" max="8" width="2.75390625" style="0" customWidth="1"/>
    <col min="9" max="9" width="3.00390625" style="0" customWidth="1"/>
    <col min="10" max="11" width="10.25390625" style="0" customWidth="1"/>
    <col min="12" max="12" width="9.875" style="0" customWidth="1"/>
  </cols>
  <sheetData>
    <row r="1" spans="9:10" ht="14.25">
      <c r="I1" s="42" t="s">
        <v>253</v>
      </c>
      <c r="J1" s="42"/>
    </row>
    <row r="2" spans="2:12" ht="12.75">
      <c r="B2" s="159" t="s">
        <v>54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2:12" ht="12.75">
      <c r="B3" s="159" t="s">
        <v>96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2:12" ht="12.75">
      <c r="B4" s="159" t="s">
        <v>97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2:12" ht="12.75">
      <c r="B5" s="159" t="s">
        <v>256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2:12" ht="12.75">
      <c r="B6" s="40"/>
      <c r="C6" s="40"/>
      <c r="D6" s="40"/>
      <c r="E6" s="40"/>
      <c r="F6" s="40"/>
      <c r="G6" s="40"/>
      <c r="H6" s="40"/>
      <c r="I6" s="40"/>
      <c r="J6" s="16"/>
      <c r="L6" s="16" t="s">
        <v>16</v>
      </c>
    </row>
    <row r="7" spans="1:12" ht="12.75">
      <c r="A7" s="134" t="s">
        <v>15</v>
      </c>
      <c r="B7" s="163" t="s">
        <v>14</v>
      </c>
      <c r="C7" s="164"/>
      <c r="D7" s="164"/>
      <c r="E7" s="164"/>
      <c r="F7" s="164"/>
      <c r="G7" s="164"/>
      <c r="H7" s="164"/>
      <c r="I7" s="165"/>
      <c r="J7" s="160" t="s">
        <v>257</v>
      </c>
      <c r="K7" s="162" t="s">
        <v>258</v>
      </c>
      <c r="L7" s="162" t="s">
        <v>70</v>
      </c>
    </row>
    <row r="8" spans="1:12" ht="44.25" customHeight="1">
      <c r="A8" s="135"/>
      <c r="B8" s="166"/>
      <c r="C8" s="167"/>
      <c r="D8" s="167"/>
      <c r="E8" s="167"/>
      <c r="F8" s="167"/>
      <c r="G8" s="167"/>
      <c r="H8" s="167"/>
      <c r="I8" s="168"/>
      <c r="J8" s="161"/>
      <c r="K8" s="162"/>
      <c r="L8" s="162"/>
    </row>
    <row r="9" spans="1:12" ht="25.5" customHeight="1">
      <c r="A9" s="46" t="s">
        <v>1</v>
      </c>
      <c r="B9" s="50" t="s">
        <v>17</v>
      </c>
      <c r="C9" s="50"/>
      <c r="D9" s="50"/>
      <c r="E9" s="50"/>
      <c r="F9" s="50"/>
      <c r="G9" s="50"/>
      <c r="H9" s="50"/>
      <c r="I9" s="50"/>
      <c r="J9" s="73">
        <f>SUM(J10:J15)</f>
        <v>2962.4</v>
      </c>
      <c r="K9" s="73">
        <f>SUM(K10:K15)</f>
        <v>2906.4000000000005</v>
      </c>
      <c r="L9" s="36">
        <f aca="true" t="shared" si="0" ref="L9:L36">K9/J9</f>
        <v>0.9810964083175805</v>
      </c>
    </row>
    <row r="10" spans="1:12" ht="33.75" customHeight="1">
      <c r="A10" s="5" t="s">
        <v>2</v>
      </c>
      <c r="B10" s="148" t="s">
        <v>135</v>
      </c>
      <c r="C10" s="149"/>
      <c r="D10" s="149"/>
      <c r="E10" s="149"/>
      <c r="F10" s="149"/>
      <c r="G10" s="149"/>
      <c r="H10" s="149"/>
      <c r="I10" s="150"/>
      <c r="J10" s="74">
        <v>681</v>
      </c>
      <c r="K10" s="74">
        <v>680.8</v>
      </c>
      <c r="L10" s="49">
        <f t="shared" si="0"/>
        <v>0.9997063142437591</v>
      </c>
    </row>
    <row r="11" spans="1:12" ht="50.25" customHeight="1">
      <c r="A11" s="5" t="s">
        <v>18</v>
      </c>
      <c r="B11" s="148" t="s">
        <v>136</v>
      </c>
      <c r="C11" s="151"/>
      <c r="D11" s="151"/>
      <c r="E11" s="151"/>
      <c r="F11" s="151"/>
      <c r="G11" s="151"/>
      <c r="H11" s="151"/>
      <c r="I11" s="152"/>
      <c r="J11" s="74">
        <v>2166.4</v>
      </c>
      <c r="K11" s="74">
        <v>2113.3</v>
      </c>
      <c r="L11" s="49">
        <f t="shared" si="0"/>
        <v>0.9754892909896603</v>
      </c>
    </row>
    <row r="12" spans="1:12" ht="39.75" customHeight="1">
      <c r="A12" s="5" t="s">
        <v>156</v>
      </c>
      <c r="B12" s="153" t="s">
        <v>158</v>
      </c>
      <c r="C12" s="154"/>
      <c r="D12" s="154"/>
      <c r="E12" s="154"/>
      <c r="F12" s="154"/>
      <c r="G12" s="154"/>
      <c r="H12" s="154"/>
      <c r="I12" s="155"/>
      <c r="J12" s="74">
        <v>77.5</v>
      </c>
      <c r="K12" s="74">
        <v>77.5</v>
      </c>
      <c r="L12" s="49">
        <f t="shared" si="0"/>
        <v>1</v>
      </c>
    </row>
    <row r="13" spans="1:12" ht="22.5" customHeight="1">
      <c r="A13" s="5" t="s">
        <v>103</v>
      </c>
      <c r="B13" s="148" t="s">
        <v>187</v>
      </c>
      <c r="C13" s="151"/>
      <c r="D13" s="151"/>
      <c r="E13" s="151"/>
      <c r="F13" s="151"/>
      <c r="G13" s="151"/>
      <c r="H13" s="151"/>
      <c r="I13" s="152"/>
      <c r="J13" s="74">
        <v>0</v>
      </c>
      <c r="K13" s="74">
        <v>0</v>
      </c>
      <c r="L13" s="49">
        <v>0</v>
      </c>
    </row>
    <row r="14" spans="1:12" ht="17.25" customHeight="1">
      <c r="A14" s="5" t="s">
        <v>133</v>
      </c>
      <c r="B14" s="148" t="s">
        <v>80</v>
      </c>
      <c r="C14" s="151"/>
      <c r="D14" s="151"/>
      <c r="E14" s="151"/>
      <c r="F14" s="151"/>
      <c r="G14" s="151"/>
      <c r="H14" s="151"/>
      <c r="I14" s="152"/>
      <c r="J14" s="74">
        <v>2.5</v>
      </c>
      <c r="K14" s="74">
        <v>0</v>
      </c>
      <c r="L14" s="49">
        <f t="shared" si="0"/>
        <v>0</v>
      </c>
    </row>
    <row r="15" spans="1:12" ht="18.75" customHeight="1">
      <c r="A15" s="5" t="s">
        <v>134</v>
      </c>
      <c r="B15" s="148" t="s">
        <v>81</v>
      </c>
      <c r="C15" s="151"/>
      <c r="D15" s="151"/>
      <c r="E15" s="151"/>
      <c r="F15" s="151"/>
      <c r="G15" s="151"/>
      <c r="H15" s="151"/>
      <c r="I15" s="152"/>
      <c r="J15" s="74">
        <v>35</v>
      </c>
      <c r="K15" s="74">
        <v>34.8</v>
      </c>
      <c r="L15" s="49">
        <f t="shared" si="0"/>
        <v>0.9942857142857142</v>
      </c>
    </row>
    <row r="16" spans="1:12" ht="21" customHeight="1">
      <c r="A16" s="46" t="s">
        <v>58</v>
      </c>
      <c r="B16" s="145" t="s">
        <v>59</v>
      </c>
      <c r="C16" s="146"/>
      <c r="D16" s="146"/>
      <c r="E16" s="146"/>
      <c r="F16" s="146"/>
      <c r="G16" s="146"/>
      <c r="H16" s="146"/>
      <c r="I16" s="147"/>
      <c r="J16" s="73">
        <f>J17</f>
        <v>52.8</v>
      </c>
      <c r="K16" s="73">
        <f>K17</f>
        <v>52.8</v>
      </c>
      <c r="L16" s="22">
        <f t="shared" si="0"/>
        <v>1</v>
      </c>
    </row>
    <row r="17" spans="1:12" ht="18" customHeight="1">
      <c r="A17" s="5" t="s">
        <v>74</v>
      </c>
      <c r="B17" s="148" t="s">
        <v>288</v>
      </c>
      <c r="C17" s="151"/>
      <c r="D17" s="151"/>
      <c r="E17" s="151"/>
      <c r="F17" s="151"/>
      <c r="G17" s="151"/>
      <c r="H17" s="151"/>
      <c r="I17" s="152"/>
      <c r="J17" s="74">
        <v>52.8</v>
      </c>
      <c r="K17" s="74">
        <v>52.8</v>
      </c>
      <c r="L17" s="49">
        <f t="shared" si="0"/>
        <v>1</v>
      </c>
    </row>
    <row r="18" spans="1:12" ht="27.75" customHeight="1">
      <c r="A18" s="48" t="s">
        <v>89</v>
      </c>
      <c r="B18" s="145" t="s">
        <v>276</v>
      </c>
      <c r="C18" s="146"/>
      <c r="D18" s="146"/>
      <c r="E18" s="146"/>
      <c r="F18" s="146"/>
      <c r="G18" s="146"/>
      <c r="H18" s="146"/>
      <c r="I18" s="147"/>
      <c r="J18" s="75">
        <f>J19</f>
        <v>175.1</v>
      </c>
      <c r="K18" s="75">
        <f>K19</f>
        <v>175.1</v>
      </c>
      <c r="L18" s="72">
        <f>L19</f>
        <v>1</v>
      </c>
    </row>
    <row r="19" spans="1:12" ht="37.5" customHeight="1">
      <c r="A19" s="18" t="s">
        <v>90</v>
      </c>
      <c r="B19" s="156" t="s">
        <v>277</v>
      </c>
      <c r="C19" s="157"/>
      <c r="D19" s="157"/>
      <c r="E19" s="157"/>
      <c r="F19" s="157"/>
      <c r="G19" s="157"/>
      <c r="H19" s="157"/>
      <c r="I19" s="158"/>
      <c r="J19" s="76">
        <v>175.1</v>
      </c>
      <c r="K19" s="76">
        <v>175.1</v>
      </c>
      <c r="L19" s="49">
        <f>K19/J19</f>
        <v>1</v>
      </c>
    </row>
    <row r="20" spans="1:12" ht="18" customHeight="1">
      <c r="A20" s="48" t="s">
        <v>68</v>
      </c>
      <c r="B20" s="145" t="s">
        <v>117</v>
      </c>
      <c r="C20" s="146"/>
      <c r="D20" s="146"/>
      <c r="E20" s="146"/>
      <c r="F20" s="146"/>
      <c r="G20" s="146"/>
      <c r="H20" s="146"/>
      <c r="I20" s="147"/>
      <c r="J20" s="75">
        <f>J22+J21</f>
        <v>1639.5</v>
      </c>
      <c r="K20" s="75">
        <f>K22+K21</f>
        <v>1638.1</v>
      </c>
      <c r="L20" s="22">
        <f t="shared" si="0"/>
        <v>0.9991460811222933</v>
      </c>
    </row>
    <row r="21" spans="1:12" ht="16.5" customHeight="1">
      <c r="A21" s="18" t="s">
        <v>152</v>
      </c>
      <c r="B21" s="148" t="s">
        <v>169</v>
      </c>
      <c r="C21" s="151"/>
      <c r="D21" s="151"/>
      <c r="E21" s="151"/>
      <c r="F21" s="151"/>
      <c r="G21" s="151"/>
      <c r="H21" s="151"/>
      <c r="I21" s="152"/>
      <c r="J21" s="77">
        <v>1612.5</v>
      </c>
      <c r="K21" s="77">
        <v>1612.1</v>
      </c>
      <c r="L21" s="49">
        <f t="shared" si="0"/>
        <v>0.999751937984496</v>
      </c>
    </row>
    <row r="22" spans="1:12" ht="18" customHeight="1">
      <c r="A22" s="18" t="s">
        <v>91</v>
      </c>
      <c r="B22" s="156" t="s">
        <v>84</v>
      </c>
      <c r="C22" s="157"/>
      <c r="D22" s="157"/>
      <c r="E22" s="157"/>
      <c r="F22" s="157"/>
      <c r="G22" s="157"/>
      <c r="H22" s="157"/>
      <c r="I22" s="158"/>
      <c r="J22" s="76">
        <v>27</v>
      </c>
      <c r="K22" s="76">
        <v>26</v>
      </c>
      <c r="L22" s="49">
        <f t="shared" si="0"/>
        <v>0.9629629629629629</v>
      </c>
    </row>
    <row r="23" spans="1:12" ht="15.75" customHeight="1">
      <c r="A23" s="48" t="s">
        <v>3</v>
      </c>
      <c r="B23" s="51" t="s">
        <v>19</v>
      </c>
      <c r="C23" s="50"/>
      <c r="D23" s="50"/>
      <c r="E23" s="50"/>
      <c r="F23" s="50"/>
      <c r="G23" s="50"/>
      <c r="H23" s="50"/>
      <c r="I23" s="52"/>
      <c r="J23" s="75">
        <f>J24+J25</f>
        <v>1143.2</v>
      </c>
      <c r="K23" s="75">
        <f>K24+K25</f>
        <v>1083.5</v>
      </c>
      <c r="L23" s="22">
        <f t="shared" si="0"/>
        <v>0.947778166550035</v>
      </c>
    </row>
    <row r="24" spans="1:12" ht="19.5" customHeight="1">
      <c r="A24" s="18" t="s">
        <v>4</v>
      </c>
      <c r="B24" s="11" t="s">
        <v>20</v>
      </c>
      <c r="C24" s="15"/>
      <c r="D24" s="15"/>
      <c r="E24" s="15"/>
      <c r="F24" s="15"/>
      <c r="G24" s="15"/>
      <c r="H24" s="15"/>
      <c r="I24" s="17"/>
      <c r="J24" s="76">
        <v>340.3</v>
      </c>
      <c r="K24" s="76">
        <v>340.3</v>
      </c>
      <c r="L24" s="49">
        <f t="shared" si="0"/>
        <v>1</v>
      </c>
    </row>
    <row r="25" spans="1:12" ht="18" customHeight="1">
      <c r="A25" s="5" t="s">
        <v>75</v>
      </c>
      <c r="B25" s="53"/>
      <c r="C25" s="54" t="s">
        <v>72</v>
      </c>
      <c r="D25" s="54"/>
      <c r="E25" s="54"/>
      <c r="F25" s="54"/>
      <c r="G25" s="54"/>
      <c r="H25" s="54"/>
      <c r="I25" s="55"/>
      <c r="J25" s="78">
        <v>802.9</v>
      </c>
      <c r="K25" s="78">
        <v>743.2</v>
      </c>
      <c r="L25" s="49">
        <f t="shared" si="0"/>
        <v>0.9256445385477644</v>
      </c>
    </row>
    <row r="26" spans="1:12" ht="18" customHeight="1">
      <c r="A26" s="48" t="s">
        <v>5</v>
      </c>
      <c r="B26" s="51" t="s">
        <v>6</v>
      </c>
      <c r="C26" s="50"/>
      <c r="D26" s="50"/>
      <c r="E26" s="50"/>
      <c r="F26" s="50"/>
      <c r="G26" s="50"/>
      <c r="H26" s="50"/>
      <c r="I26" s="52"/>
      <c r="J26" s="75">
        <f>SUM(J27:J27)</f>
        <v>31.5</v>
      </c>
      <c r="K26" s="75">
        <f>SUM(K27:K27)</f>
        <v>31.4</v>
      </c>
      <c r="L26" s="22">
        <f t="shared" si="0"/>
        <v>0.9968253968253967</v>
      </c>
    </row>
    <row r="27" spans="1:12" ht="20.25" customHeight="1">
      <c r="A27" s="18" t="s">
        <v>67</v>
      </c>
      <c r="B27" s="139" t="s">
        <v>87</v>
      </c>
      <c r="C27" s="140"/>
      <c r="D27" s="140"/>
      <c r="E27" s="140"/>
      <c r="F27" s="140"/>
      <c r="G27" s="140"/>
      <c r="H27" s="140"/>
      <c r="I27" s="141"/>
      <c r="J27" s="76">
        <v>31.5</v>
      </c>
      <c r="K27" s="76">
        <v>31.4</v>
      </c>
      <c r="L27" s="49">
        <f t="shared" si="0"/>
        <v>0.9968253968253967</v>
      </c>
    </row>
    <row r="28" spans="1:12" ht="19.5" customHeight="1">
      <c r="A28" s="48" t="s">
        <v>138</v>
      </c>
      <c r="B28" s="51" t="s">
        <v>139</v>
      </c>
      <c r="C28" s="50"/>
      <c r="D28" s="50"/>
      <c r="E28" s="50"/>
      <c r="F28" s="50"/>
      <c r="G28" s="50"/>
      <c r="H28" s="50"/>
      <c r="I28" s="52"/>
      <c r="J28" s="75">
        <f>SUM(J29:J29)</f>
        <v>1721.1</v>
      </c>
      <c r="K28" s="75">
        <f>SUM(K29:K29)</f>
        <v>1600.2</v>
      </c>
      <c r="L28" s="22">
        <f t="shared" si="0"/>
        <v>0.9297542269478822</v>
      </c>
    </row>
    <row r="29" spans="1:12" ht="19.5" customHeight="1">
      <c r="A29" s="18" t="s">
        <v>9</v>
      </c>
      <c r="B29" s="11" t="s">
        <v>21</v>
      </c>
      <c r="C29" s="15"/>
      <c r="D29" s="15"/>
      <c r="E29" s="15"/>
      <c r="F29" s="15"/>
      <c r="G29" s="15"/>
      <c r="H29" s="15"/>
      <c r="I29" s="17"/>
      <c r="J29" s="76">
        <v>1721.1</v>
      </c>
      <c r="K29" s="76">
        <v>1600.2</v>
      </c>
      <c r="L29" s="49">
        <f t="shared" si="0"/>
        <v>0.9297542269478822</v>
      </c>
    </row>
    <row r="30" spans="1:12" ht="18" customHeight="1">
      <c r="A30" s="48" t="s">
        <v>115</v>
      </c>
      <c r="B30" s="136" t="s">
        <v>56</v>
      </c>
      <c r="C30" s="137"/>
      <c r="D30" s="137"/>
      <c r="E30" s="137"/>
      <c r="F30" s="137"/>
      <c r="G30" s="137"/>
      <c r="H30" s="137"/>
      <c r="I30" s="138"/>
      <c r="J30" s="75">
        <f>J31</f>
        <v>13</v>
      </c>
      <c r="K30" s="75">
        <f>K31</f>
        <v>13</v>
      </c>
      <c r="L30" s="22">
        <f t="shared" si="0"/>
        <v>1</v>
      </c>
    </row>
    <row r="31" spans="1:12" ht="18" customHeight="1">
      <c r="A31" s="18" t="s">
        <v>113</v>
      </c>
      <c r="B31" s="139" t="s">
        <v>88</v>
      </c>
      <c r="C31" s="140"/>
      <c r="D31" s="140"/>
      <c r="E31" s="140"/>
      <c r="F31" s="140"/>
      <c r="G31" s="140"/>
      <c r="H31" s="140"/>
      <c r="I31" s="141"/>
      <c r="J31" s="76">
        <v>13</v>
      </c>
      <c r="K31" s="76">
        <v>13</v>
      </c>
      <c r="L31" s="49">
        <f t="shared" si="0"/>
        <v>1</v>
      </c>
    </row>
    <row r="32" spans="1:12" ht="23.25" customHeight="1">
      <c r="A32" s="48" t="s">
        <v>10</v>
      </c>
      <c r="B32" s="136" t="s">
        <v>141</v>
      </c>
      <c r="C32" s="137"/>
      <c r="D32" s="137"/>
      <c r="E32" s="137"/>
      <c r="F32" s="137"/>
      <c r="G32" s="137"/>
      <c r="H32" s="137"/>
      <c r="I32" s="138"/>
      <c r="J32" s="75">
        <f>J33</f>
        <v>37</v>
      </c>
      <c r="K32" s="75">
        <f>K33</f>
        <v>37</v>
      </c>
      <c r="L32" s="22">
        <f t="shared" si="0"/>
        <v>1</v>
      </c>
    </row>
    <row r="33" spans="1:12" ht="20.25" customHeight="1">
      <c r="A33" s="56" t="s">
        <v>140</v>
      </c>
      <c r="B33" s="142" t="s">
        <v>141</v>
      </c>
      <c r="C33" s="143"/>
      <c r="D33" s="143"/>
      <c r="E33" s="143"/>
      <c r="F33" s="143"/>
      <c r="G33" s="143"/>
      <c r="H33" s="143"/>
      <c r="I33" s="144"/>
      <c r="J33" s="77">
        <v>37</v>
      </c>
      <c r="K33" s="77">
        <v>37</v>
      </c>
      <c r="L33" s="49">
        <f t="shared" si="0"/>
        <v>1</v>
      </c>
    </row>
    <row r="34" spans="1:12" ht="18.75" customHeight="1">
      <c r="A34" s="48" t="s">
        <v>142</v>
      </c>
      <c r="B34" s="145" t="s">
        <v>143</v>
      </c>
      <c r="C34" s="146"/>
      <c r="D34" s="146"/>
      <c r="E34" s="146"/>
      <c r="F34" s="146"/>
      <c r="G34" s="146"/>
      <c r="H34" s="146"/>
      <c r="I34" s="147"/>
      <c r="J34" s="75">
        <f>J35</f>
        <v>52.8</v>
      </c>
      <c r="K34" s="75">
        <f>K35</f>
        <v>37.9</v>
      </c>
      <c r="L34" s="22">
        <f t="shared" si="0"/>
        <v>0.7178030303030303</v>
      </c>
    </row>
    <row r="35" spans="1:12" ht="27" customHeight="1">
      <c r="A35" s="18" t="s">
        <v>144</v>
      </c>
      <c r="B35" s="148" t="s">
        <v>145</v>
      </c>
      <c r="C35" s="151"/>
      <c r="D35" s="151"/>
      <c r="E35" s="151"/>
      <c r="F35" s="151"/>
      <c r="G35" s="151"/>
      <c r="H35" s="151"/>
      <c r="I35" s="152"/>
      <c r="J35" s="76">
        <v>52.8</v>
      </c>
      <c r="K35" s="76">
        <v>37.9</v>
      </c>
      <c r="L35" s="49">
        <f t="shared" si="0"/>
        <v>0.7178030303030303</v>
      </c>
    </row>
    <row r="36" spans="1:12" ht="20.25" customHeight="1">
      <c r="A36" s="11"/>
      <c r="B36" s="51" t="s">
        <v>22</v>
      </c>
      <c r="C36" s="50"/>
      <c r="D36" s="50"/>
      <c r="E36" s="50"/>
      <c r="F36" s="50"/>
      <c r="G36" s="50"/>
      <c r="H36" s="50"/>
      <c r="I36" s="52"/>
      <c r="J36" s="75">
        <f>J9+J16+J23+J26+J28+J30+J32+J34+J20+J18</f>
        <v>7828.400000000001</v>
      </c>
      <c r="K36" s="75">
        <f>K9+K16+K23+K26+K28+K30+K32+K34+K20+K18</f>
        <v>7575.4000000000015</v>
      </c>
      <c r="L36" s="36">
        <f t="shared" si="0"/>
        <v>0.9676817740534466</v>
      </c>
    </row>
  </sheetData>
  <sheetProtection/>
  <mergeCells count="29">
    <mergeCell ref="B14:I14"/>
    <mergeCell ref="B15:I15"/>
    <mergeCell ref="B2:L2"/>
    <mergeCell ref="B3:L3"/>
    <mergeCell ref="B4:L4"/>
    <mergeCell ref="B5:L5"/>
    <mergeCell ref="J7:J8"/>
    <mergeCell ref="K7:K8"/>
    <mergeCell ref="L7:L8"/>
    <mergeCell ref="B7:I8"/>
    <mergeCell ref="B35:I35"/>
    <mergeCell ref="B16:I16"/>
    <mergeCell ref="B17:I17"/>
    <mergeCell ref="B20:I20"/>
    <mergeCell ref="B21:I21"/>
    <mergeCell ref="B22:I22"/>
    <mergeCell ref="B27:I27"/>
    <mergeCell ref="B18:I18"/>
    <mergeCell ref="B19:I19"/>
    <mergeCell ref="A7:A8"/>
    <mergeCell ref="B30:I30"/>
    <mergeCell ref="B31:I31"/>
    <mergeCell ref="B32:I32"/>
    <mergeCell ref="B33:I33"/>
    <mergeCell ref="B34:I34"/>
    <mergeCell ref="B10:I10"/>
    <mergeCell ref="B11:I11"/>
    <mergeCell ref="B12:I12"/>
    <mergeCell ref="B13:I13"/>
  </mergeCells>
  <printOptions/>
  <pageMargins left="0.7480314960629921" right="0.7480314960629921" top="0" bottom="0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J101"/>
  <sheetViews>
    <sheetView zoomScalePageLayoutView="0" workbookViewId="0" topLeftCell="A1">
      <selection activeCell="A9" sqref="A9:J9"/>
    </sheetView>
  </sheetViews>
  <sheetFormatPr defaultColWidth="9.00390625" defaultRowHeight="12.75"/>
  <cols>
    <col min="1" max="1" width="1.625" style="0" customWidth="1"/>
    <col min="2" max="2" width="54.125" style="71" customWidth="1"/>
    <col min="3" max="3" width="5.25390625" style="0" customWidth="1"/>
    <col min="4" max="4" width="5.00390625" style="0" customWidth="1"/>
    <col min="5" max="5" width="5.875" style="0" customWidth="1"/>
    <col min="6" max="6" width="8.125" style="0" customWidth="1"/>
    <col min="7" max="7" width="5.00390625" style="0" customWidth="1"/>
    <col min="8" max="9" width="8.375" style="0" customWidth="1"/>
    <col min="10" max="10" width="7.125" style="0" customWidth="1"/>
  </cols>
  <sheetData>
    <row r="1" ht="4.5" customHeight="1"/>
    <row r="2" spans="5:9" ht="12.75">
      <c r="E2" s="173" t="s">
        <v>249</v>
      </c>
      <c r="F2" s="173"/>
      <c r="G2" s="173"/>
      <c r="H2" s="173"/>
      <c r="I2" s="173"/>
    </row>
    <row r="3" spans="4:10" ht="12.75">
      <c r="D3" s="173" t="s">
        <v>250</v>
      </c>
      <c r="E3" s="173"/>
      <c r="F3" s="173"/>
      <c r="G3" s="173"/>
      <c r="H3" s="173"/>
      <c r="I3" s="173"/>
      <c r="J3" s="173"/>
    </row>
    <row r="4" spans="5:9" ht="12.75">
      <c r="E4" s="173" t="s">
        <v>299</v>
      </c>
      <c r="F4" s="173"/>
      <c r="G4" s="173"/>
      <c r="H4" s="173"/>
      <c r="I4" s="173"/>
    </row>
    <row r="5" spans="5:9" ht="3" customHeight="1">
      <c r="E5" s="14"/>
      <c r="F5" s="14"/>
      <c r="G5" s="14"/>
      <c r="H5" s="14"/>
      <c r="I5" s="14"/>
    </row>
    <row r="6" spans="5:9" ht="6" customHeight="1" hidden="1">
      <c r="E6" s="14"/>
      <c r="F6" s="14"/>
      <c r="G6" s="14"/>
      <c r="H6" s="14"/>
      <c r="I6" s="14"/>
    </row>
    <row r="7" spans="5:9" ht="6.75" customHeight="1" hidden="1">
      <c r="E7" s="14"/>
      <c r="F7" s="14"/>
      <c r="G7" s="14"/>
      <c r="H7" s="14"/>
      <c r="I7" s="14"/>
    </row>
    <row r="8" spans="5:9" ht="3" customHeight="1">
      <c r="E8" s="14"/>
      <c r="F8" s="14"/>
      <c r="G8" s="14"/>
      <c r="H8" s="14"/>
      <c r="I8" s="14"/>
    </row>
    <row r="9" spans="1:10" ht="15.75">
      <c r="A9" s="177" t="s">
        <v>191</v>
      </c>
      <c r="B9" s="177"/>
      <c r="C9" s="177"/>
      <c r="D9" s="177"/>
      <c r="E9" s="177"/>
      <c r="F9" s="177"/>
      <c r="G9" s="177"/>
      <c r="H9" s="177"/>
      <c r="I9" s="177"/>
      <c r="J9" s="177"/>
    </row>
    <row r="10" spans="1:10" ht="15.75">
      <c r="A10" s="177" t="s">
        <v>260</v>
      </c>
      <c r="B10" s="177"/>
      <c r="C10" s="177"/>
      <c r="D10" s="177"/>
      <c r="E10" s="177"/>
      <c r="F10" s="177"/>
      <c r="G10" s="177"/>
      <c r="H10" s="177"/>
      <c r="I10" s="177"/>
      <c r="J10" s="177"/>
    </row>
    <row r="11" spans="2:8" ht="15.75">
      <c r="B11" s="177"/>
      <c r="C11" s="177"/>
      <c r="D11" s="177"/>
      <c r="E11" s="177"/>
      <c r="F11" s="177"/>
      <c r="G11" s="177"/>
      <c r="H11" s="177"/>
    </row>
    <row r="12" spans="2:10" ht="12.75">
      <c r="B12" s="178" t="s">
        <v>14</v>
      </c>
      <c r="C12" s="169" t="s">
        <v>192</v>
      </c>
      <c r="D12" s="169" t="s">
        <v>193</v>
      </c>
      <c r="E12" s="169" t="s">
        <v>194</v>
      </c>
      <c r="F12" s="169" t="s">
        <v>195</v>
      </c>
      <c r="G12" s="169" t="s">
        <v>196</v>
      </c>
      <c r="H12" s="172" t="s">
        <v>259</v>
      </c>
      <c r="I12" s="174" t="s">
        <v>251</v>
      </c>
      <c r="J12" s="174" t="s">
        <v>252</v>
      </c>
    </row>
    <row r="13" spans="2:10" ht="12.75">
      <c r="B13" s="179"/>
      <c r="C13" s="170"/>
      <c r="D13" s="170"/>
      <c r="E13" s="170"/>
      <c r="F13" s="170"/>
      <c r="G13" s="170"/>
      <c r="H13" s="172"/>
      <c r="I13" s="175"/>
      <c r="J13" s="175"/>
    </row>
    <row r="14" spans="2:10" ht="42" customHeight="1">
      <c r="B14" s="180"/>
      <c r="C14" s="171"/>
      <c r="D14" s="171"/>
      <c r="E14" s="171"/>
      <c r="F14" s="171"/>
      <c r="G14" s="171"/>
      <c r="H14" s="172"/>
      <c r="I14" s="176"/>
      <c r="J14" s="176"/>
    </row>
    <row r="15" spans="2:10" ht="12.75">
      <c r="B15" s="70"/>
      <c r="C15" s="66"/>
      <c r="D15" s="83"/>
      <c r="E15" s="83"/>
      <c r="F15" s="83"/>
      <c r="G15" s="83"/>
      <c r="H15" s="84"/>
      <c r="I15" s="83"/>
      <c r="J15" s="83"/>
    </row>
    <row r="16" spans="2:10" ht="15.75" customHeight="1">
      <c r="B16" s="85" t="s">
        <v>17</v>
      </c>
      <c r="C16" s="86">
        <v>946</v>
      </c>
      <c r="D16" s="87" t="s">
        <v>197</v>
      </c>
      <c r="E16" s="87"/>
      <c r="F16" s="87"/>
      <c r="G16" s="87"/>
      <c r="H16" s="99">
        <f>H17+H21+H30+H34+H38+H42</f>
        <v>2962.4</v>
      </c>
      <c r="I16" s="99">
        <f>I17+I21+I30+I34+I38+I42</f>
        <v>2906.4000000000005</v>
      </c>
      <c r="J16" s="36">
        <f>I16/H16</f>
        <v>0.9810964083175805</v>
      </c>
    </row>
    <row r="17" spans="2:10" ht="24" customHeight="1">
      <c r="B17" s="81" t="s">
        <v>198</v>
      </c>
      <c r="C17" s="86">
        <v>946</v>
      </c>
      <c r="D17" s="82" t="s">
        <v>197</v>
      </c>
      <c r="E17" s="82" t="s">
        <v>199</v>
      </c>
      <c r="F17" s="87"/>
      <c r="G17" s="87"/>
      <c r="H17" s="100">
        <f>H18</f>
        <v>681</v>
      </c>
      <c r="I17" s="100">
        <f>I18</f>
        <v>680.8</v>
      </c>
      <c r="J17" s="89">
        <f aca="true" t="shared" si="0" ref="J17:J79">I17/H17</f>
        <v>0.9997063142437591</v>
      </c>
    </row>
    <row r="18" spans="2:10" ht="24" customHeight="1">
      <c r="B18" s="81" t="s">
        <v>200</v>
      </c>
      <c r="C18" s="86">
        <v>946</v>
      </c>
      <c r="D18" s="82" t="s">
        <v>197</v>
      </c>
      <c r="E18" s="82" t="s">
        <v>199</v>
      </c>
      <c r="F18" s="82" t="s">
        <v>201</v>
      </c>
      <c r="G18" s="90"/>
      <c r="H18" s="100">
        <f>H19</f>
        <v>681</v>
      </c>
      <c r="I18" s="100">
        <f>I19</f>
        <v>680.8</v>
      </c>
      <c r="J18" s="89">
        <f t="shared" si="0"/>
        <v>0.9997063142437591</v>
      </c>
    </row>
    <row r="19" spans="2:10" ht="49.5" customHeight="1">
      <c r="B19" s="81" t="s">
        <v>202</v>
      </c>
      <c r="C19" s="86">
        <v>946</v>
      </c>
      <c r="D19" s="82" t="s">
        <v>197</v>
      </c>
      <c r="E19" s="82" t="s">
        <v>199</v>
      </c>
      <c r="F19" s="82" t="s">
        <v>201</v>
      </c>
      <c r="G19" s="82" t="s">
        <v>203</v>
      </c>
      <c r="H19" s="100">
        <v>681</v>
      </c>
      <c r="I19" s="100">
        <v>680.8</v>
      </c>
      <c r="J19" s="89">
        <f t="shared" si="0"/>
        <v>0.9997063142437591</v>
      </c>
    </row>
    <row r="20" spans="2:10" ht="4.5" customHeight="1">
      <c r="B20" s="81"/>
      <c r="C20" s="86"/>
      <c r="D20" s="82"/>
      <c r="E20" s="82"/>
      <c r="F20" s="82"/>
      <c r="G20" s="82"/>
      <c r="H20" s="100"/>
      <c r="I20" s="101"/>
      <c r="J20" s="89"/>
    </row>
    <row r="21" spans="2:10" ht="36.75" customHeight="1">
      <c r="B21" s="81" t="s">
        <v>204</v>
      </c>
      <c r="C21" s="86">
        <v>946</v>
      </c>
      <c r="D21" s="82" t="s">
        <v>197</v>
      </c>
      <c r="E21" s="82" t="s">
        <v>205</v>
      </c>
      <c r="F21" s="87"/>
      <c r="G21" s="87"/>
      <c r="H21" s="100">
        <f>H22+H26</f>
        <v>2166.4</v>
      </c>
      <c r="I21" s="100">
        <f>I22+I26</f>
        <v>2113.3</v>
      </c>
      <c r="J21" s="89">
        <f t="shared" si="0"/>
        <v>0.9754892909896603</v>
      </c>
    </row>
    <row r="22" spans="2:10" ht="26.25" customHeight="1">
      <c r="B22" s="81" t="s">
        <v>200</v>
      </c>
      <c r="C22" s="86">
        <v>946</v>
      </c>
      <c r="D22" s="82" t="s">
        <v>197</v>
      </c>
      <c r="E22" s="82" t="s">
        <v>205</v>
      </c>
      <c r="F22" s="82" t="s">
        <v>201</v>
      </c>
      <c r="G22" s="82"/>
      <c r="H22" s="100">
        <f>H23+H24+H25</f>
        <v>2155.9</v>
      </c>
      <c r="I22" s="100">
        <f>I23+I24+I25</f>
        <v>2104.7000000000003</v>
      </c>
      <c r="J22" s="89">
        <f t="shared" si="0"/>
        <v>0.9762512175889421</v>
      </c>
    </row>
    <row r="23" spans="2:10" ht="50.25" customHeight="1">
      <c r="B23" s="81" t="s">
        <v>202</v>
      </c>
      <c r="C23" s="86">
        <v>946</v>
      </c>
      <c r="D23" s="82" t="s">
        <v>197</v>
      </c>
      <c r="E23" s="82" t="s">
        <v>205</v>
      </c>
      <c r="F23" s="82" t="s">
        <v>201</v>
      </c>
      <c r="G23" s="82" t="s">
        <v>203</v>
      </c>
      <c r="H23" s="100">
        <v>1512.2</v>
      </c>
      <c r="I23" s="100">
        <v>1500.5</v>
      </c>
      <c r="J23" s="89">
        <f t="shared" si="0"/>
        <v>0.9922629281841026</v>
      </c>
    </row>
    <row r="24" spans="2:10" ht="25.5">
      <c r="B24" s="81" t="s">
        <v>206</v>
      </c>
      <c r="C24" s="86">
        <v>946</v>
      </c>
      <c r="D24" s="82" t="s">
        <v>197</v>
      </c>
      <c r="E24" s="82" t="s">
        <v>205</v>
      </c>
      <c r="F24" s="82" t="s">
        <v>201</v>
      </c>
      <c r="G24" s="82" t="s">
        <v>207</v>
      </c>
      <c r="H24" s="100">
        <v>581.9</v>
      </c>
      <c r="I24" s="100">
        <v>542.4</v>
      </c>
      <c r="J24" s="89">
        <f t="shared" si="0"/>
        <v>0.9321189207767657</v>
      </c>
    </row>
    <row r="25" spans="2:10" ht="12.75">
      <c r="B25" s="81" t="s">
        <v>11</v>
      </c>
      <c r="C25" s="86">
        <v>946</v>
      </c>
      <c r="D25" s="82" t="s">
        <v>197</v>
      </c>
      <c r="E25" s="82" t="s">
        <v>205</v>
      </c>
      <c r="F25" s="82" t="s">
        <v>201</v>
      </c>
      <c r="G25" s="82" t="s">
        <v>210</v>
      </c>
      <c r="H25" s="100">
        <v>61.8</v>
      </c>
      <c r="I25" s="100">
        <v>61.8</v>
      </c>
      <c r="J25" s="89">
        <f>I25/H25</f>
        <v>1</v>
      </c>
    </row>
    <row r="26" spans="2:10" ht="38.25" customHeight="1">
      <c r="B26" s="81" t="s">
        <v>208</v>
      </c>
      <c r="C26" s="86">
        <v>946</v>
      </c>
      <c r="D26" s="82" t="s">
        <v>197</v>
      </c>
      <c r="E26" s="82" t="s">
        <v>205</v>
      </c>
      <c r="F26" s="82" t="s">
        <v>209</v>
      </c>
      <c r="G26" s="82"/>
      <c r="H26" s="100">
        <f>H27+H28</f>
        <v>10.5</v>
      </c>
      <c r="I26" s="100">
        <f>I27+I28</f>
        <v>8.6</v>
      </c>
      <c r="J26" s="89">
        <f t="shared" si="0"/>
        <v>0.819047619047619</v>
      </c>
    </row>
    <row r="27" spans="2:10" ht="12.75">
      <c r="B27" s="81" t="s">
        <v>11</v>
      </c>
      <c r="C27" s="86">
        <v>946</v>
      </c>
      <c r="D27" s="82" t="s">
        <v>197</v>
      </c>
      <c r="E27" s="82" t="s">
        <v>205</v>
      </c>
      <c r="F27" s="82" t="s">
        <v>209</v>
      </c>
      <c r="G27" s="82" t="s">
        <v>210</v>
      </c>
      <c r="H27" s="100">
        <v>0</v>
      </c>
      <c r="I27" s="100">
        <v>0</v>
      </c>
      <c r="J27" s="89">
        <v>0</v>
      </c>
    </row>
    <row r="28" spans="2:10" ht="12.75">
      <c r="B28" s="81" t="s">
        <v>211</v>
      </c>
      <c r="C28" s="86">
        <v>946</v>
      </c>
      <c r="D28" s="82" t="s">
        <v>197</v>
      </c>
      <c r="E28" s="82" t="s">
        <v>205</v>
      </c>
      <c r="F28" s="82" t="s">
        <v>209</v>
      </c>
      <c r="G28" s="82" t="s">
        <v>212</v>
      </c>
      <c r="H28" s="100">
        <v>10.5</v>
      </c>
      <c r="I28" s="100">
        <v>8.6</v>
      </c>
      <c r="J28" s="89">
        <f t="shared" si="0"/>
        <v>0.819047619047619</v>
      </c>
    </row>
    <row r="29" spans="2:10" ht="3" customHeight="1">
      <c r="B29" s="81"/>
      <c r="C29" s="86"/>
      <c r="D29" s="82"/>
      <c r="E29" s="82"/>
      <c r="F29" s="82"/>
      <c r="G29" s="82"/>
      <c r="H29" s="100"/>
      <c r="I29" s="101"/>
      <c r="J29" s="89"/>
    </row>
    <row r="30" spans="2:10" ht="24" customHeight="1">
      <c r="B30" s="81" t="s">
        <v>213</v>
      </c>
      <c r="C30" s="86">
        <v>946</v>
      </c>
      <c r="D30" s="82" t="s">
        <v>197</v>
      </c>
      <c r="E30" s="82" t="s">
        <v>214</v>
      </c>
      <c r="F30" s="82"/>
      <c r="G30" s="82"/>
      <c r="H30" s="100" t="str">
        <f>H31</f>
        <v>77,5</v>
      </c>
      <c r="I30" s="100">
        <f>I31</f>
        <v>77.5</v>
      </c>
      <c r="J30" s="89">
        <f t="shared" si="0"/>
        <v>1</v>
      </c>
    </row>
    <row r="31" spans="2:10" ht="24.75" customHeight="1">
      <c r="B31" s="81" t="s">
        <v>200</v>
      </c>
      <c r="C31" s="86">
        <v>946</v>
      </c>
      <c r="D31" s="82" t="s">
        <v>197</v>
      </c>
      <c r="E31" s="82" t="s">
        <v>214</v>
      </c>
      <c r="F31" s="82" t="s">
        <v>201</v>
      </c>
      <c r="G31" s="82"/>
      <c r="H31" s="100" t="str">
        <f>H32</f>
        <v>77,5</v>
      </c>
      <c r="I31" s="100">
        <f>I32</f>
        <v>77.5</v>
      </c>
      <c r="J31" s="89">
        <f t="shared" si="0"/>
        <v>1</v>
      </c>
    </row>
    <row r="32" spans="2:10" ht="12.75">
      <c r="B32" s="81" t="s">
        <v>11</v>
      </c>
      <c r="C32" s="86">
        <v>946</v>
      </c>
      <c r="D32" s="82" t="s">
        <v>197</v>
      </c>
      <c r="E32" s="82" t="s">
        <v>214</v>
      </c>
      <c r="F32" s="82" t="s">
        <v>201</v>
      </c>
      <c r="G32" s="82" t="s">
        <v>210</v>
      </c>
      <c r="H32" s="100" t="s">
        <v>278</v>
      </c>
      <c r="I32" s="100">
        <v>77.5</v>
      </c>
      <c r="J32" s="89">
        <f t="shared" si="0"/>
        <v>1</v>
      </c>
    </row>
    <row r="33" spans="2:10" ht="2.25" customHeight="1">
      <c r="B33" s="81"/>
      <c r="C33" s="86"/>
      <c r="D33" s="82"/>
      <c r="E33" s="82"/>
      <c r="F33" s="82"/>
      <c r="G33" s="82"/>
      <c r="H33" s="100"/>
      <c r="I33" s="101"/>
      <c r="J33" s="89"/>
    </row>
    <row r="34" spans="2:10" ht="12.75" hidden="1">
      <c r="B34" s="81" t="s">
        <v>215</v>
      </c>
      <c r="C34" s="86">
        <v>946</v>
      </c>
      <c r="D34" s="82" t="s">
        <v>197</v>
      </c>
      <c r="E34" s="82" t="s">
        <v>216</v>
      </c>
      <c r="F34" s="82"/>
      <c r="G34" s="82"/>
      <c r="H34" s="100">
        <f>H35</f>
        <v>0</v>
      </c>
      <c r="I34" s="100">
        <f>I35</f>
        <v>0</v>
      </c>
      <c r="J34" s="89">
        <v>0</v>
      </c>
    </row>
    <row r="35" spans="2:10" ht="39" customHeight="1" hidden="1">
      <c r="B35" s="81" t="s">
        <v>208</v>
      </c>
      <c r="C35" s="86">
        <v>946</v>
      </c>
      <c r="D35" s="82" t="s">
        <v>197</v>
      </c>
      <c r="E35" s="82" t="s">
        <v>216</v>
      </c>
      <c r="F35" s="82" t="s">
        <v>209</v>
      </c>
      <c r="G35" s="90"/>
      <c r="H35" s="100">
        <f>H36</f>
        <v>0</v>
      </c>
      <c r="I35" s="100">
        <f>I36</f>
        <v>0</v>
      </c>
      <c r="J35" s="89">
        <v>0</v>
      </c>
    </row>
    <row r="36" spans="2:10" ht="25.5" hidden="1">
      <c r="B36" s="81" t="s">
        <v>206</v>
      </c>
      <c r="C36" s="86">
        <v>946</v>
      </c>
      <c r="D36" s="82" t="s">
        <v>197</v>
      </c>
      <c r="E36" s="82" t="s">
        <v>216</v>
      </c>
      <c r="F36" s="82" t="s">
        <v>209</v>
      </c>
      <c r="G36" s="92">
        <v>200</v>
      </c>
      <c r="H36" s="100">
        <v>0</v>
      </c>
      <c r="I36" s="100">
        <v>0</v>
      </c>
      <c r="J36" s="89">
        <v>0</v>
      </c>
    </row>
    <row r="37" spans="2:10" ht="2.25" customHeight="1" hidden="1">
      <c r="B37" s="81"/>
      <c r="C37" s="86"/>
      <c r="D37" s="82"/>
      <c r="E37" s="82"/>
      <c r="F37" s="82"/>
      <c r="G37" s="92"/>
      <c r="H37" s="100"/>
      <c r="I37" s="101"/>
      <c r="J37" s="89"/>
    </row>
    <row r="38" spans="2:10" ht="12.75">
      <c r="B38" s="81" t="s">
        <v>217</v>
      </c>
      <c r="C38" s="86">
        <v>946</v>
      </c>
      <c r="D38" s="82" t="s">
        <v>197</v>
      </c>
      <c r="E38" s="82" t="s">
        <v>218</v>
      </c>
      <c r="F38" s="82"/>
      <c r="G38" s="82"/>
      <c r="H38" s="100">
        <f>H39</f>
        <v>2.5</v>
      </c>
      <c r="I38" s="100">
        <f>I39</f>
        <v>0</v>
      </c>
      <c r="J38" s="89">
        <f t="shared" si="0"/>
        <v>0</v>
      </c>
    </row>
    <row r="39" spans="2:10" ht="35.25" customHeight="1">
      <c r="B39" s="81" t="s">
        <v>208</v>
      </c>
      <c r="C39" s="86">
        <v>946</v>
      </c>
      <c r="D39" s="82" t="s">
        <v>197</v>
      </c>
      <c r="E39" s="82" t="s">
        <v>218</v>
      </c>
      <c r="F39" s="82" t="s">
        <v>209</v>
      </c>
      <c r="G39" s="88"/>
      <c r="H39" s="100">
        <f>H40</f>
        <v>2.5</v>
      </c>
      <c r="I39" s="100">
        <f>I40</f>
        <v>0</v>
      </c>
      <c r="J39" s="89">
        <f t="shared" si="0"/>
        <v>0</v>
      </c>
    </row>
    <row r="40" spans="2:10" ht="12.75">
      <c r="B40" s="81" t="s">
        <v>211</v>
      </c>
      <c r="C40" s="86">
        <v>946</v>
      </c>
      <c r="D40" s="82" t="s">
        <v>197</v>
      </c>
      <c r="E40" s="82" t="s">
        <v>218</v>
      </c>
      <c r="F40" s="82" t="s">
        <v>209</v>
      </c>
      <c r="G40" s="92">
        <v>800</v>
      </c>
      <c r="H40" s="100">
        <v>2.5</v>
      </c>
      <c r="I40" s="100">
        <v>0</v>
      </c>
      <c r="J40" s="89">
        <f t="shared" si="0"/>
        <v>0</v>
      </c>
    </row>
    <row r="41" spans="2:10" ht="3" customHeight="1">
      <c r="B41" s="81"/>
      <c r="C41" s="86"/>
      <c r="D41" s="82"/>
      <c r="E41" s="82"/>
      <c r="F41" s="82"/>
      <c r="G41" s="92"/>
      <c r="H41" s="100"/>
      <c r="I41" s="101"/>
      <c r="J41" s="89"/>
    </row>
    <row r="42" spans="2:10" ht="12.75">
      <c r="B42" s="81" t="s">
        <v>219</v>
      </c>
      <c r="C42" s="86">
        <v>946</v>
      </c>
      <c r="D42" s="82" t="s">
        <v>197</v>
      </c>
      <c r="E42" s="82" t="s">
        <v>220</v>
      </c>
      <c r="F42" s="82"/>
      <c r="G42" s="92"/>
      <c r="H42" s="99">
        <f>H43+H47+H45</f>
        <v>35</v>
      </c>
      <c r="I42" s="99">
        <f>I43+I47+I45</f>
        <v>34.8</v>
      </c>
      <c r="J42" s="36">
        <f t="shared" si="0"/>
        <v>0.9942857142857142</v>
      </c>
    </row>
    <row r="43" spans="2:10" ht="36.75" customHeight="1">
      <c r="B43" s="93" t="s">
        <v>182</v>
      </c>
      <c r="C43" s="86">
        <v>946</v>
      </c>
      <c r="D43" s="82" t="s">
        <v>197</v>
      </c>
      <c r="E43" s="82" t="s">
        <v>220</v>
      </c>
      <c r="F43" s="82" t="s">
        <v>221</v>
      </c>
      <c r="G43" s="92"/>
      <c r="H43" s="100">
        <f>H44</f>
        <v>0</v>
      </c>
      <c r="I43" s="100">
        <f>I44</f>
        <v>0</v>
      </c>
      <c r="J43" s="89">
        <v>0</v>
      </c>
    </row>
    <row r="44" spans="2:10" ht="17.25" customHeight="1">
      <c r="B44" s="81" t="s">
        <v>222</v>
      </c>
      <c r="C44" s="86">
        <v>946</v>
      </c>
      <c r="D44" s="82" t="s">
        <v>197</v>
      </c>
      <c r="E44" s="82" t="s">
        <v>220</v>
      </c>
      <c r="F44" s="82" t="s">
        <v>221</v>
      </c>
      <c r="G44" s="92">
        <v>300</v>
      </c>
      <c r="H44" s="100">
        <v>0</v>
      </c>
      <c r="I44" s="100">
        <v>0</v>
      </c>
      <c r="J44" s="89">
        <v>0</v>
      </c>
    </row>
    <row r="45" spans="2:10" ht="24" customHeight="1">
      <c r="B45" s="81" t="s">
        <v>200</v>
      </c>
      <c r="C45" s="86">
        <v>946</v>
      </c>
      <c r="D45" s="82" t="s">
        <v>197</v>
      </c>
      <c r="E45" s="82" t="s">
        <v>220</v>
      </c>
      <c r="F45" s="82" t="s">
        <v>209</v>
      </c>
      <c r="G45" s="92"/>
      <c r="H45" s="100">
        <f>H46</f>
        <v>10</v>
      </c>
      <c r="I45" s="100">
        <f>I46</f>
        <v>10</v>
      </c>
      <c r="J45" s="89">
        <f t="shared" si="0"/>
        <v>1</v>
      </c>
    </row>
    <row r="46" spans="2:10" ht="25.5">
      <c r="B46" s="81" t="s">
        <v>206</v>
      </c>
      <c r="C46" s="86">
        <v>946</v>
      </c>
      <c r="D46" s="82" t="s">
        <v>197</v>
      </c>
      <c r="E46" s="82" t="s">
        <v>220</v>
      </c>
      <c r="F46" s="82" t="s">
        <v>209</v>
      </c>
      <c r="G46" s="92">
        <v>200</v>
      </c>
      <c r="H46" s="100">
        <v>10</v>
      </c>
      <c r="I46" s="100">
        <v>10</v>
      </c>
      <c r="J46" s="89">
        <f t="shared" si="0"/>
        <v>1</v>
      </c>
    </row>
    <row r="47" spans="2:10" ht="25.5" customHeight="1">
      <c r="B47" s="81" t="s">
        <v>200</v>
      </c>
      <c r="C47" s="86">
        <v>946</v>
      </c>
      <c r="D47" s="82" t="s">
        <v>197</v>
      </c>
      <c r="E47" s="82" t="s">
        <v>220</v>
      </c>
      <c r="F47" s="82" t="s">
        <v>209</v>
      </c>
      <c r="G47" s="92"/>
      <c r="H47" s="100">
        <f>H48</f>
        <v>25</v>
      </c>
      <c r="I47" s="100">
        <f>I48</f>
        <v>24.8</v>
      </c>
      <c r="J47" s="89">
        <f t="shared" si="0"/>
        <v>0.992</v>
      </c>
    </row>
    <row r="48" spans="2:10" ht="12.75">
      <c r="B48" s="93" t="s">
        <v>211</v>
      </c>
      <c r="C48" s="86">
        <v>946</v>
      </c>
      <c r="D48" s="82" t="s">
        <v>197</v>
      </c>
      <c r="E48" s="82" t="s">
        <v>220</v>
      </c>
      <c r="F48" s="82" t="s">
        <v>209</v>
      </c>
      <c r="G48" s="92">
        <v>800</v>
      </c>
      <c r="H48" s="100">
        <v>25</v>
      </c>
      <c r="I48" s="100">
        <v>24.8</v>
      </c>
      <c r="J48" s="89">
        <f t="shared" si="0"/>
        <v>0.992</v>
      </c>
    </row>
    <row r="49" spans="2:10" ht="4.5" customHeight="1">
      <c r="B49" s="93"/>
      <c r="C49" s="86"/>
      <c r="D49" s="82"/>
      <c r="E49" s="82"/>
      <c r="F49" s="82"/>
      <c r="G49" s="92"/>
      <c r="H49" s="100"/>
      <c r="I49" s="101"/>
      <c r="J49" s="89"/>
    </row>
    <row r="50" spans="2:10" ht="16.5" customHeight="1">
      <c r="B50" s="94" t="s">
        <v>59</v>
      </c>
      <c r="C50" s="86">
        <v>946</v>
      </c>
      <c r="D50" s="87" t="s">
        <v>199</v>
      </c>
      <c r="E50" s="82"/>
      <c r="F50" s="82"/>
      <c r="G50" s="82"/>
      <c r="H50" s="99">
        <f aca="true" t="shared" si="1" ref="H50:I52">H51</f>
        <v>52.8</v>
      </c>
      <c r="I50" s="99">
        <f t="shared" si="1"/>
        <v>52.8</v>
      </c>
      <c r="J50" s="36">
        <f t="shared" si="0"/>
        <v>1</v>
      </c>
    </row>
    <row r="51" spans="2:10" ht="12.75">
      <c r="B51" s="81" t="s">
        <v>71</v>
      </c>
      <c r="C51" s="86">
        <v>946</v>
      </c>
      <c r="D51" s="82" t="s">
        <v>199</v>
      </c>
      <c r="E51" s="82" t="s">
        <v>223</v>
      </c>
      <c r="F51" s="82"/>
      <c r="G51" s="82"/>
      <c r="H51" s="100">
        <f t="shared" si="1"/>
        <v>52.8</v>
      </c>
      <c r="I51" s="100">
        <f t="shared" si="1"/>
        <v>52.8</v>
      </c>
      <c r="J51" s="89">
        <f t="shared" si="0"/>
        <v>1</v>
      </c>
    </row>
    <row r="52" spans="2:10" ht="25.5" customHeight="1">
      <c r="B52" s="81" t="s">
        <v>200</v>
      </c>
      <c r="C52" s="86">
        <v>946</v>
      </c>
      <c r="D52" s="82" t="s">
        <v>199</v>
      </c>
      <c r="E52" s="82" t="s">
        <v>223</v>
      </c>
      <c r="F52" s="82" t="s">
        <v>209</v>
      </c>
      <c r="G52" s="82"/>
      <c r="H52" s="100">
        <f t="shared" si="1"/>
        <v>52.8</v>
      </c>
      <c r="I52" s="100">
        <f t="shared" si="1"/>
        <v>52.8</v>
      </c>
      <c r="J52" s="89">
        <f t="shared" si="0"/>
        <v>1</v>
      </c>
    </row>
    <row r="53" spans="2:10" ht="53.25" customHeight="1">
      <c r="B53" s="81" t="s">
        <v>202</v>
      </c>
      <c r="C53" s="86">
        <v>946</v>
      </c>
      <c r="D53" s="82" t="s">
        <v>199</v>
      </c>
      <c r="E53" s="82" t="s">
        <v>223</v>
      </c>
      <c r="F53" s="82" t="s">
        <v>209</v>
      </c>
      <c r="G53" s="82" t="s">
        <v>203</v>
      </c>
      <c r="H53" s="100">
        <v>52.8</v>
      </c>
      <c r="I53" s="100">
        <v>52.8</v>
      </c>
      <c r="J53" s="89">
        <f t="shared" si="0"/>
        <v>1</v>
      </c>
    </row>
    <row r="54" spans="2:10" ht="25.5">
      <c r="B54" s="94" t="s">
        <v>82</v>
      </c>
      <c r="C54" s="95">
        <v>946</v>
      </c>
      <c r="D54" s="87" t="s">
        <v>223</v>
      </c>
      <c r="E54" s="87"/>
      <c r="F54" s="87"/>
      <c r="G54" s="87"/>
      <c r="H54" s="99">
        <f aca="true" t="shared" si="2" ref="H54:I56">H55</f>
        <v>175.1</v>
      </c>
      <c r="I54" s="99">
        <f t="shared" si="2"/>
        <v>175.1</v>
      </c>
      <c r="J54" s="36">
        <f>I54/H54</f>
        <v>1</v>
      </c>
    </row>
    <row r="55" spans="2:10" ht="38.25">
      <c r="B55" s="81" t="s">
        <v>279</v>
      </c>
      <c r="C55" s="95">
        <v>946</v>
      </c>
      <c r="D55" s="82" t="s">
        <v>223</v>
      </c>
      <c r="E55" s="82" t="s">
        <v>224</v>
      </c>
      <c r="F55" s="82"/>
      <c r="G55" s="82"/>
      <c r="H55" s="100">
        <f t="shared" si="2"/>
        <v>175.1</v>
      </c>
      <c r="I55" s="100">
        <f t="shared" si="2"/>
        <v>175.1</v>
      </c>
      <c r="J55" s="89">
        <f>I55/H55</f>
        <v>1</v>
      </c>
    </row>
    <row r="56" spans="2:10" ht="25.5">
      <c r="B56" s="81" t="s">
        <v>200</v>
      </c>
      <c r="C56" s="95">
        <v>946</v>
      </c>
      <c r="D56" s="82" t="s">
        <v>223</v>
      </c>
      <c r="E56" s="82" t="s">
        <v>224</v>
      </c>
      <c r="F56" s="82" t="s">
        <v>209</v>
      </c>
      <c r="G56" s="90"/>
      <c r="H56" s="100">
        <f t="shared" si="2"/>
        <v>175.1</v>
      </c>
      <c r="I56" s="100">
        <f t="shared" si="2"/>
        <v>175.1</v>
      </c>
      <c r="J56" s="89">
        <f>J57</f>
        <v>1</v>
      </c>
    </row>
    <row r="57" spans="2:10" ht="27.75" customHeight="1">
      <c r="B57" s="81" t="s">
        <v>206</v>
      </c>
      <c r="C57" s="95">
        <v>946</v>
      </c>
      <c r="D57" s="82" t="s">
        <v>223</v>
      </c>
      <c r="E57" s="82" t="s">
        <v>224</v>
      </c>
      <c r="F57" s="82" t="s">
        <v>209</v>
      </c>
      <c r="G57" s="90">
        <v>200</v>
      </c>
      <c r="H57" s="100">
        <v>175.1</v>
      </c>
      <c r="I57" s="101">
        <v>175.1</v>
      </c>
      <c r="J57" s="89">
        <f>I57/H57</f>
        <v>1</v>
      </c>
    </row>
    <row r="58" spans="2:10" ht="14.25" customHeight="1">
      <c r="B58" s="70" t="s">
        <v>117</v>
      </c>
      <c r="C58" s="86">
        <v>946</v>
      </c>
      <c r="D58" s="87" t="s">
        <v>205</v>
      </c>
      <c r="E58" s="87"/>
      <c r="F58" s="87"/>
      <c r="G58" s="87"/>
      <c r="H58" s="99">
        <f>H59+H63</f>
        <v>1639.5</v>
      </c>
      <c r="I58" s="99">
        <f>I59+I63</f>
        <v>1638.1</v>
      </c>
      <c r="J58" s="36">
        <f t="shared" si="0"/>
        <v>0.9991460811222933</v>
      </c>
    </row>
    <row r="59" spans="2:10" ht="15.75" customHeight="1">
      <c r="B59" s="96" t="s">
        <v>153</v>
      </c>
      <c r="C59" s="86">
        <v>946</v>
      </c>
      <c r="D59" s="82" t="s">
        <v>205</v>
      </c>
      <c r="E59" s="82" t="s">
        <v>224</v>
      </c>
      <c r="F59" s="82"/>
      <c r="G59" s="82"/>
      <c r="H59" s="100">
        <f>H61</f>
        <v>1612.5</v>
      </c>
      <c r="I59" s="100">
        <f>I61</f>
        <v>1612.1</v>
      </c>
      <c r="J59" s="89">
        <f t="shared" si="0"/>
        <v>0.999751937984496</v>
      </c>
    </row>
    <row r="60" spans="2:10" ht="49.5" customHeight="1">
      <c r="B60" s="81" t="s">
        <v>179</v>
      </c>
      <c r="C60" s="86">
        <v>946</v>
      </c>
      <c r="D60" s="82" t="s">
        <v>205</v>
      </c>
      <c r="E60" s="82" t="s">
        <v>224</v>
      </c>
      <c r="F60" s="82" t="s">
        <v>225</v>
      </c>
      <c r="G60" s="90"/>
      <c r="H60" s="100">
        <f>H61</f>
        <v>1612.5</v>
      </c>
      <c r="I60" s="100">
        <f>I61</f>
        <v>1612.1</v>
      </c>
      <c r="J60" s="89">
        <f t="shared" si="0"/>
        <v>0.999751937984496</v>
      </c>
    </row>
    <row r="61" spans="2:10" ht="25.5">
      <c r="B61" s="81" t="s">
        <v>206</v>
      </c>
      <c r="C61" s="86">
        <v>946</v>
      </c>
      <c r="D61" s="82" t="s">
        <v>205</v>
      </c>
      <c r="E61" s="82" t="s">
        <v>224</v>
      </c>
      <c r="F61" s="82" t="s">
        <v>225</v>
      </c>
      <c r="G61" s="82" t="s">
        <v>207</v>
      </c>
      <c r="H61" s="100">
        <v>1612.5</v>
      </c>
      <c r="I61" s="100">
        <v>1612.1</v>
      </c>
      <c r="J61" s="89">
        <f t="shared" si="0"/>
        <v>0.999751937984496</v>
      </c>
    </row>
    <row r="62" spans="2:10" ht="3.75" customHeight="1">
      <c r="B62" s="81"/>
      <c r="C62" s="86"/>
      <c r="D62" s="82"/>
      <c r="E62" s="82"/>
      <c r="F62" s="82"/>
      <c r="G62" s="82"/>
      <c r="H62" s="100"/>
      <c r="I62" s="101"/>
      <c r="J62" s="89"/>
    </row>
    <row r="63" spans="2:10" ht="17.25" customHeight="1">
      <c r="B63" s="81" t="s">
        <v>84</v>
      </c>
      <c r="C63" s="86">
        <v>946</v>
      </c>
      <c r="D63" s="82" t="s">
        <v>205</v>
      </c>
      <c r="E63" s="82" t="s">
        <v>226</v>
      </c>
      <c r="F63" s="82"/>
      <c r="G63" s="82"/>
      <c r="H63" s="100">
        <f>H64</f>
        <v>27</v>
      </c>
      <c r="I63" s="100">
        <f>I64</f>
        <v>26</v>
      </c>
      <c r="J63" s="89">
        <f t="shared" si="0"/>
        <v>0.9629629629629629</v>
      </c>
    </row>
    <row r="64" spans="2:10" ht="24" customHeight="1">
      <c r="B64" s="81" t="s">
        <v>200</v>
      </c>
      <c r="C64" s="86">
        <v>946</v>
      </c>
      <c r="D64" s="82" t="s">
        <v>205</v>
      </c>
      <c r="E64" s="82" t="s">
        <v>226</v>
      </c>
      <c r="F64" s="82" t="s">
        <v>209</v>
      </c>
      <c r="G64" s="82"/>
      <c r="H64" s="100">
        <f>H65</f>
        <v>27</v>
      </c>
      <c r="I64" s="100">
        <f>I65</f>
        <v>26</v>
      </c>
      <c r="J64" s="89">
        <f t="shared" si="0"/>
        <v>0.9629629629629629</v>
      </c>
    </row>
    <row r="65" spans="2:10" ht="25.5">
      <c r="B65" s="81" t="s">
        <v>206</v>
      </c>
      <c r="C65" s="86">
        <v>946</v>
      </c>
      <c r="D65" s="82" t="s">
        <v>205</v>
      </c>
      <c r="E65" s="82" t="s">
        <v>226</v>
      </c>
      <c r="F65" s="82" t="s">
        <v>209</v>
      </c>
      <c r="G65" s="82" t="s">
        <v>207</v>
      </c>
      <c r="H65" s="100">
        <v>27</v>
      </c>
      <c r="I65" s="100">
        <v>26</v>
      </c>
      <c r="J65" s="89">
        <f t="shared" si="0"/>
        <v>0.9629629629629629</v>
      </c>
    </row>
    <row r="66" spans="2:10" ht="3" customHeight="1">
      <c r="B66" s="81"/>
      <c r="C66" s="86"/>
      <c r="D66" s="82"/>
      <c r="E66" s="82"/>
      <c r="F66" s="82"/>
      <c r="G66" s="82"/>
      <c r="H66" s="100"/>
      <c r="I66" s="101"/>
      <c r="J66" s="89"/>
    </row>
    <row r="67" spans="2:10" ht="12.75">
      <c r="B67" s="70" t="s">
        <v>227</v>
      </c>
      <c r="C67" s="86">
        <v>946</v>
      </c>
      <c r="D67" s="87" t="s">
        <v>228</v>
      </c>
      <c r="E67" s="87"/>
      <c r="F67" s="87"/>
      <c r="G67" s="87"/>
      <c r="H67" s="99">
        <f>H68+H73</f>
        <v>1143.2</v>
      </c>
      <c r="I67" s="99">
        <f>I68+I73</f>
        <v>1083.5</v>
      </c>
      <c r="J67" s="36">
        <f t="shared" si="0"/>
        <v>0.947778166550035</v>
      </c>
    </row>
    <row r="68" spans="2:10" ht="12.75">
      <c r="B68" s="81" t="s">
        <v>78</v>
      </c>
      <c r="C68" s="86">
        <v>946</v>
      </c>
      <c r="D68" s="82" t="s">
        <v>228</v>
      </c>
      <c r="E68" s="82" t="s">
        <v>199</v>
      </c>
      <c r="F68" s="82"/>
      <c r="G68" s="82"/>
      <c r="H68" s="100">
        <f>H69</f>
        <v>340.3</v>
      </c>
      <c r="I68" s="100">
        <f>I69</f>
        <v>340.3</v>
      </c>
      <c r="J68" s="89">
        <f t="shared" si="0"/>
        <v>1</v>
      </c>
    </row>
    <row r="69" spans="2:10" ht="39" customHeight="1">
      <c r="B69" s="81" t="s">
        <v>229</v>
      </c>
      <c r="C69" s="86">
        <v>946</v>
      </c>
      <c r="D69" s="82" t="s">
        <v>228</v>
      </c>
      <c r="E69" s="82" t="s">
        <v>199</v>
      </c>
      <c r="F69" s="82" t="s">
        <v>230</v>
      </c>
      <c r="G69" s="88"/>
      <c r="H69" s="100">
        <f>SUM(H70)</f>
        <v>340.3</v>
      </c>
      <c r="I69" s="100">
        <f>SUM(I70)</f>
        <v>340.3</v>
      </c>
      <c r="J69" s="89">
        <f t="shared" si="0"/>
        <v>1</v>
      </c>
    </row>
    <row r="70" spans="2:10" ht="25.5">
      <c r="B70" s="81" t="s">
        <v>206</v>
      </c>
      <c r="C70" s="86"/>
      <c r="D70" s="82" t="s">
        <v>228</v>
      </c>
      <c r="E70" s="82" t="s">
        <v>199</v>
      </c>
      <c r="F70" s="82" t="s">
        <v>230</v>
      </c>
      <c r="G70" s="91">
        <v>200</v>
      </c>
      <c r="H70" s="100">
        <v>340.3</v>
      </c>
      <c r="I70" s="100">
        <v>340.3</v>
      </c>
      <c r="J70" s="89">
        <f t="shared" si="0"/>
        <v>1</v>
      </c>
    </row>
    <row r="71" spans="2:10" ht="3.75" customHeight="1">
      <c r="B71" s="81"/>
      <c r="C71" s="86"/>
      <c r="D71" s="82"/>
      <c r="E71" s="82"/>
      <c r="F71" s="82"/>
      <c r="G71" s="97"/>
      <c r="H71" s="100"/>
      <c r="I71" s="101"/>
      <c r="J71" s="89"/>
    </row>
    <row r="72" spans="2:10" ht="12.75">
      <c r="B72" s="81" t="s">
        <v>72</v>
      </c>
      <c r="C72" s="86">
        <v>946</v>
      </c>
      <c r="D72" s="82" t="s">
        <v>228</v>
      </c>
      <c r="E72" s="82" t="s">
        <v>223</v>
      </c>
      <c r="F72" s="82"/>
      <c r="G72" s="88"/>
      <c r="H72" s="100">
        <f>H73</f>
        <v>802.9</v>
      </c>
      <c r="I72" s="100">
        <f>I73</f>
        <v>743.2</v>
      </c>
      <c r="J72" s="89">
        <f t="shared" si="0"/>
        <v>0.9256445385477644</v>
      </c>
    </row>
    <row r="73" spans="2:10" ht="37.5" customHeight="1">
      <c r="B73" s="81" t="s">
        <v>229</v>
      </c>
      <c r="C73" s="86">
        <v>946</v>
      </c>
      <c r="D73" s="82" t="s">
        <v>228</v>
      </c>
      <c r="E73" s="82" t="s">
        <v>223</v>
      </c>
      <c r="F73" s="82" t="s">
        <v>230</v>
      </c>
      <c r="G73" s="88"/>
      <c r="H73" s="100">
        <f>H74+H75</f>
        <v>802.9</v>
      </c>
      <c r="I73" s="100">
        <f>I74+I75</f>
        <v>743.2</v>
      </c>
      <c r="J73" s="89">
        <f t="shared" si="0"/>
        <v>0.9256445385477644</v>
      </c>
    </row>
    <row r="74" spans="2:10" ht="25.5">
      <c r="B74" s="81" t="s">
        <v>206</v>
      </c>
      <c r="C74" s="86">
        <v>946</v>
      </c>
      <c r="D74" s="82" t="s">
        <v>228</v>
      </c>
      <c r="E74" s="82" t="s">
        <v>223</v>
      </c>
      <c r="F74" s="82" t="s">
        <v>230</v>
      </c>
      <c r="G74" s="91">
        <v>200</v>
      </c>
      <c r="H74" s="100">
        <v>802.9</v>
      </c>
      <c r="I74" s="100">
        <v>743.2</v>
      </c>
      <c r="J74" s="89">
        <f t="shared" si="0"/>
        <v>0.9256445385477644</v>
      </c>
    </row>
    <row r="75" spans="2:10" ht="24.75" customHeight="1" hidden="1">
      <c r="B75" s="81" t="s">
        <v>231</v>
      </c>
      <c r="C75" s="86">
        <v>946</v>
      </c>
      <c r="D75" s="82" t="s">
        <v>228</v>
      </c>
      <c r="E75" s="82" t="s">
        <v>223</v>
      </c>
      <c r="F75" s="82" t="s">
        <v>230</v>
      </c>
      <c r="G75" s="82" t="s">
        <v>232</v>
      </c>
      <c r="H75" s="100">
        <v>0</v>
      </c>
      <c r="I75" s="100">
        <v>0</v>
      </c>
      <c r="J75" s="89">
        <v>0</v>
      </c>
    </row>
    <row r="76" spans="2:10" ht="2.25" customHeight="1">
      <c r="B76" s="81"/>
      <c r="C76" s="86"/>
      <c r="D76" s="82"/>
      <c r="E76" s="82"/>
      <c r="F76" s="82"/>
      <c r="G76" s="82"/>
      <c r="H76" s="100"/>
      <c r="I76" s="101"/>
      <c r="J76" s="89"/>
    </row>
    <row r="77" spans="2:10" ht="12.75">
      <c r="B77" s="70" t="s">
        <v>6</v>
      </c>
      <c r="C77" s="86">
        <v>946</v>
      </c>
      <c r="D77" s="87" t="s">
        <v>216</v>
      </c>
      <c r="E77" s="67"/>
      <c r="F77" s="67"/>
      <c r="G77" s="68"/>
      <c r="H77" s="99">
        <f aca="true" t="shared" si="3" ref="H77:I79">H78</f>
        <v>31.5</v>
      </c>
      <c r="I77" s="99">
        <f t="shared" si="3"/>
        <v>31.4</v>
      </c>
      <c r="J77" s="36">
        <f t="shared" si="0"/>
        <v>0.9968253968253967</v>
      </c>
    </row>
    <row r="78" spans="2:10" ht="12.75">
      <c r="B78" s="96" t="s">
        <v>233</v>
      </c>
      <c r="C78" s="86">
        <v>946</v>
      </c>
      <c r="D78" s="82" t="s">
        <v>216</v>
      </c>
      <c r="E78" s="82" t="s">
        <v>216</v>
      </c>
      <c r="F78" s="82"/>
      <c r="G78" s="88"/>
      <c r="H78" s="100">
        <f t="shared" si="3"/>
        <v>31.5</v>
      </c>
      <c r="I78" s="100">
        <f t="shared" si="3"/>
        <v>31.4</v>
      </c>
      <c r="J78" s="89">
        <f t="shared" si="0"/>
        <v>0.9968253968253967</v>
      </c>
    </row>
    <row r="79" spans="2:10" ht="38.25">
      <c r="B79" s="81" t="s">
        <v>234</v>
      </c>
      <c r="C79" s="86">
        <v>946</v>
      </c>
      <c r="D79" s="82" t="s">
        <v>216</v>
      </c>
      <c r="E79" s="82" t="s">
        <v>216</v>
      </c>
      <c r="F79" s="82" t="s">
        <v>235</v>
      </c>
      <c r="G79" s="88"/>
      <c r="H79" s="100">
        <f t="shared" si="3"/>
        <v>31.5</v>
      </c>
      <c r="I79" s="100">
        <f t="shared" si="3"/>
        <v>31.4</v>
      </c>
      <c r="J79" s="89">
        <f t="shared" si="0"/>
        <v>0.9968253968253967</v>
      </c>
    </row>
    <row r="80" spans="2:10" ht="25.5">
      <c r="B80" s="81" t="s">
        <v>206</v>
      </c>
      <c r="C80" s="86">
        <v>946</v>
      </c>
      <c r="D80" s="82" t="s">
        <v>216</v>
      </c>
      <c r="E80" s="82" t="s">
        <v>216</v>
      </c>
      <c r="F80" s="82" t="s">
        <v>235</v>
      </c>
      <c r="G80" s="90">
        <v>200</v>
      </c>
      <c r="H80" s="100">
        <v>31.5</v>
      </c>
      <c r="I80" s="100">
        <v>31.4</v>
      </c>
      <c r="J80" s="89">
        <f aca="true" t="shared" si="4" ref="J80:J101">I80/H80</f>
        <v>0.9968253968253967</v>
      </c>
    </row>
    <row r="81" spans="2:10" ht="3" customHeight="1">
      <c r="B81" s="81"/>
      <c r="C81" s="86"/>
      <c r="D81" s="82"/>
      <c r="E81" s="82"/>
      <c r="F81" s="82"/>
      <c r="G81" s="66"/>
      <c r="H81" s="100"/>
      <c r="I81" s="101"/>
      <c r="J81" s="89"/>
    </row>
    <row r="82" spans="2:10" ht="12.75">
      <c r="B82" s="94" t="s">
        <v>236</v>
      </c>
      <c r="C82" s="86">
        <v>946</v>
      </c>
      <c r="D82" s="87" t="s">
        <v>237</v>
      </c>
      <c r="E82" s="87"/>
      <c r="F82" s="87"/>
      <c r="G82" s="66"/>
      <c r="H82" s="99">
        <f aca="true" t="shared" si="5" ref="H82:I84">H83</f>
        <v>1721.1</v>
      </c>
      <c r="I82" s="99">
        <f t="shared" si="5"/>
        <v>1600.2</v>
      </c>
      <c r="J82" s="36">
        <f t="shared" si="4"/>
        <v>0.9297542269478822</v>
      </c>
    </row>
    <row r="83" spans="2:10" ht="12.75">
      <c r="B83" s="96" t="s">
        <v>238</v>
      </c>
      <c r="C83" s="86">
        <v>946</v>
      </c>
      <c r="D83" s="82" t="s">
        <v>237</v>
      </c>
      <c r="E83" s="82" t="s">
        <v>197</v>
      </c>
      <c r="F83" s="82"/>
      <c r="G83" s="90"/>
      <c r="H83" s="100">
        <f t="shared" si="5"/>
        <v>1721.1</v>
      </c>
      <c r="I83" s="100">
        <f t="shared" si="5"/>
        <v>1600.2</v>
      </c>
      <c r="J83" s="89">
        <f t="shared" si="4"/>
        <v>0.9297542269478822</v>
      </c>
    </row>
    <row r="84" spans="2:10" ht="36.75" customHeight="1">
      <c r="B84" s="81" t="s">
        <v>185</v>
      </c>
      <c r="C84" s="86">
        <v>946</v>
      </c>
      <c r="D84" s="82" t="s">
        <v>237</v>
      </c>
      <c r="E84" s="82" t="s">
        <v>197</v>
      </c>
      <c r="F84" s="82" t="s">
        <v>239</v>
      </c>
      <c r="G84" s="90"/>
      <c r="H84" s="100">
        <f t="shared" si="5"/>
        <v>1721.1</v>
      </c>
      <c r="I84" s="100">
        <f t="shared" si="5"/>
        <v>1600.2</v>
      </c>
      <c r="J84" s="89">
        <f t="shared" si="4"/>
        <v>0.9297542269478822</v>
      </c>
    </row>
    <row r="85" spans="2:10" ht="25.5" customHeight="1">
      <c r="B85" s="81" t="s">
        <v>240</v>
      </c>
      <c r="C85" s="86"/>
      <c r="D85" s="82" t="s">
        <v>237</v>
      </c>
      <c r="E85" s="82" t="s">
        <v>197</v>
      </c>
      <c r="F85" s="82" t="s">
        <v>239</v>
      </c>
      <c r="G85" s="90">
        <v>600</v>
      </c>
      <c r="H85" s="100">
        <v>1721.1</v>
      </c>
      <c r="I85" s="100">
        <v>1600.2</v>
      </c>
      <c r="J85" s="89">
        <f t="shared" si="4"/>
        <v>0.9297542269478822</v>
      </c>
    </row>
    <row r="86" spans="2:10" ht="3.75" customHeight="1">
      <c r="B86" s="81"/>
      <c r="C86" s="86"/>
      <c r="D86" s="82"/>
      <c r="E86" s="82"/>
      <c r="F86" s="82"/>
      <c r="G86" s="90"/>
      <c r="H86" s="100"/>
      <c r="I86" s="101"/>
      <c r="J86" s="89"/>
    </row>
    <row r="87" spans="2:10" ht="12.75">
      <c r="B87" s="94" t="s">
        <v>56</v>
      </c>
      <c r="C87" s="86">
        <v>946</v>
      </c>
      <c r="D87" s="87" t="s">
        <v>241</v>
      </c>
      <c r="E87" s="87"/>
      <c r="F87" s="87"/>
      <c r="G87" s="66"/>
      <c r="H87" s="99">
        <f aca="true" t="shared" si="6" ref="H87:I89">H88</f>
        <v>13</v>
      </c>
      <c r="I87" s="99">
        <f t="shared" si="6"/>
        <v>13</v>
      </c>
      <c r="J87" s="36">
        <f t="shared" si="4"/>
        <v>1</v>
      </c>
    </row>
    <row r="88" spans="2:10" ht="12.75">
      <c r="B88" s="81" t="s">
        <v>242</v>
      </c>
      <c r="C88" s="86">
        <v>946</v>
      </c>
      <c r="D88" s="82" t="s">
        <v>241</v>
      </c>
      <c r="E88" s="82" t="s">
        <v>223</v>
      </c>
      <c r="F88" s="82"/>
      <c r="G88" s="90"/>
      <c r="H88" s="100">
        <f t="shared" si="6"/>
        <v>13</v>
      </c>
      <c r="I88" s="100">
        <f t="shared" si="6"/>
        <v>13</v>
      </c>
      <c r="J88" s="89">
        <f t="shared" si="4"/>
        <v>1</v>
      </c>
    </row>
    <row r="89" spans="2:10" ht="26.25" customHeight="1">
      <c r="B89" s="81" t="s">
        <v>200</v>
      </c>
      <c r="C89" s="86">
        <v>946</v>
      </c>
      <c r="D89" s="82" t="s">
        <v>241</v>
      </c>
      <c r="E89" s="82" t="s">
        <v>223</v>
      </c>
      <c r="F89" s="82" t="s">
        <v>209</v>
      </c>
      <c r="G89" s="90"/>
      <c r="H89" s="100">
        <f t="shared" si="6"/>
        <v>13</v>
      </c>
      <c r="I89" s="100">
        <f t="shared" si="6"/>
        <v>13</v>
      </c>
      <c r="J89" s="89">
        <f t="shared" si="4"/>
        <v>1</v>
      </c>
    </row>
    <row r="90" spans="2:10" ht="17.25" customHeight="1">
      <c r="B90" s="81" t="s">
        <v>222</v>
      </c>
      <c r="C90" s="86">
        <v>946</v>
      </c>
      <c r="D90" s="82" t="s">
        <v>241</v>
      </c>
      <c r="E90" s="82" t="s">
        <v>223</v>
      </c>
      <c r="F90" s="82" t="s">
        <v>209</v>
      </c>
      <c r="G90" s="90">
        <v>300</v>
      </c>
      <c r="H90" s="100">
        <v>13</v>
      </c>
      <c r="I90" s="100">
        <v>13</v>
      </c>
      <c r="J90" s="89">
        <f t="shared" si="4"/>
        <v>1</v>
      </c>
    </row>
    <row r="91" spans="2:10" ht="3" customHeight="1">
      <c r="B91" s="81"/>
      <c r="C91" s="86"/>
      <c r="D91" s="82"/>
      <c r="E91" s="82"/>
      <c r="F91" s="82"/>
      <c r="G91" s="90"/>
      <c r="H91" s="100"/>
      <c r="I91" s="101"/>
      <c r="J91" s="89"/>
    </row>
    <row r="92" spans="2:10" ht="12.75">
      <c r="B92" s="94" t="s">
        <v>243</v>
      </c>
      <c r="C92" s="86">
        <v>946</v>
      </c>
      <c r="D92" s="87" t="s">
        <v>218</v>
      </c>
      <c r="E92" s="87"/>
      <c r="F92" s="87"/>
      <c r="G92" s="69"/>
      <c r="H92" s="99">
        <f>H94</f>
        <v>37</v>
      </c>
      <c r="I92" s="99">
        <f>I94</f>
        <v>37</v>
      </c>
      <c r="J92" s="36">
        <f t="shared" si="4"/>
        <v>1</v>
      </c>
    </row>
    <row r="93" spans="2:10" ht="12.75">
      <c r="B93" s="81" t="s">
        <v>244</v>
      </c>
      <c r="C93" s="86">
        <v>946</v>
      </c>
      <c r="D93" s="82" t="s">
        <v>218</v>
      </c>
      <c r="E93" s="82" t="s">
        <v>199</v>
      </c>
      <c r="F93" s="82"/>
      <c r="G93" s="88"/>
      <c r="H93" s="100">
        <f>H94</f>
        <v>37</v>
      </c>
      <c r="I93" s="100">
        <f>I94</f>
        <v>37</v>
      </c>
      <c r="J93" s="89">
        <f t="shared" si="4"/>
        <v>1</v>
      </c>
    </row>
    <row r="94" spans="2:10" ht="37.5" customHeight="1">
      <c r="B94" s="81" t="s">
        <v>245</v>
      </c>
      <c r="C94" s="86">
        <v>946</v>
      </c>
      <c r="D94" s="82" t="s">
        <v>218</v>
      </c>
      <c r="E94" s="82" t="s">
        <v>199</v>
      </c>
      <c r="F94" s="82" t="s">
        <v>246</v>
      </c>
      <c r="G94" s="88"/>
      <c r="H94" s="100">
        <f>H95</f>
        <v>37</v>
      </c>
      <c r="I94" s="100">
        <f>I95</f>
        <v>37</v>
      </c>
      <c r="J94" s="89">
        <f t="shared" si="4"/>
        <v>1</v>
      </c>
    </row>
    <row r="95" spans="2:10" ht="25.5">
      <c r="B95" s="81" t="s">
        <v>206</v>
      </c>
      <c r="C95" s="86">
        <v>946</v>
      </c>
      <c r="D95" s="82" t="s">
        <v>218</v>
      </c>
      <c r="E95" s="82" t="s">
        <v>199</v>
      </c>
      <c r="F95" s="82" t="s">
        <v>246</v>
      </c>
      <c r="G95" s="90">
        <v>200</v>
      </c>
      <c r="H95" s="100">
        <v>37</v>
      </c>
      <c r="I95" s="100">
        <v>37</v>
      </c>
      <c r="J95" s="89">
        <f t="shared" si="4"/>
        <v>1</v>
      </c>
    </row>
    <row r="96" spans="2:10" ht="3.75" customHeight="1">
      <c r="B96" s="81"/>
      <c r="C96" s="86"/>
      <c r="D96" s="82"/>
      <c r="E96" s="82"/>
      <c r="F96" s="82"/>
      <c r="G96" s="90"/>
      <c r="H96" s="100"/>
      <c r="I96" s="101"/>
      <c r="J96" s="89"/>
    </row>
    <row r="97" spans="2:10" ht="12.75">
      <c r="B97" s="94" t="s">
        <v>143</v>
      </c>
      <c r="C97" s="86">
        <v>946</v>
      </c>
      <c r="D97" s="87" t="s">
        <v>226</v>
      </c>
      <c r="E97" s="87"/>
      <c r="F97" s="87"/>
      <c r="G97" s="66"/>
      <c r="H97" s="99">
        <f aca="true" t="shared" si="7" ref="H97:I99">H98</f>
        <v>52.8</v>
      </c>
      <c r="I97" s="99">
        <f t="shared" si="7"/>
        <v>37.9</v>
      </c>
      <c r="J97" s="36">
        <f t="shared" si="4"/>
        <v>0.7178030303030303</v>
      </c>
    </row>
    <row r="98" spans="2:10" ht="15" customHeight="1">
      <c r="B98" s="81" t="s">
        <v>247</v>
      </c>
      <c r="C98" s="86">
        <v>946</v>
      </c>
      <c r="D98" s="82" t="s">
        <v>226</v>
      </c>
      <c r="E98" s="82" t="s">
        <v>205</v>
      </c>
      <c r="F98" s="82"/>
      <c r="G98" s="92"/>
      <c r="H98" s="100">
        <f t="shared" si="7"/>
        <v>52.8</v>
      </c>
      <c r="I98" s="100">
        <f t="shared" si="7"/>
        <v>37.9</v>
      </c>
      <c r="J98" s="89">
        <f t="shared" si="4"/>
        <v>0.7178030303030303</v>
      </c>
    </row>
    <row r="99" spans="2:10" ht="50.25" customHeight="1">
      <c r="B99" s="81" t="s">
        <v>186</v>
      </c>
      <c r="C99" s="86">
        <v>946</v>
      </c>
      <c r="D99" s="82" t="s">
        <v>226</v>
      </c>
      <c r="E99" s="82" t="s">
        <v>205</v>
      </c>
      <c r="F99" s="82" t="s">
        <v>248</v>
      </c>
      <c r="G99" s="92"/>
      <c r="H99" s="100">
        <f t="shared" si="7"/>
        <v>52.8</v>
      </c>
      <c r="I99" s="100">
        <f t="shared" si="7"/>
        <v>37.9</v>
      </c>
      <c r="J99" s="89">
        <f t="shared" si="4"/>
        <v>0.7178030303030303</v>
      </c>
    </row>
    <row r="100" spans="2:10" ht="25.5">
      <c r="B100" s="81" t="s">
        <v>206</v>
      </c>
      <c r="C100" s="86">
        <v>946</v>
      </c>
      <c r="D100" s="82" t="s">
        <v>226</v>
      </c>
      <c r="E100" s="82" t="s">
        <v>205</v>
      </c>
      <c r="F100" s="82" t="s">
        <v>248</v>
      </c>
      <c r="G100" s="92">
        <v>200</v>
      </c>
      <c r="H100" s="100">
        <v>52.8</v>
      </c>
      <c r="I100" s="100">
        <v>37.9</v>
      </c>
      <c r="J100" s="89">
        <f t="shared" si="4"/>
        <v>0.7178030303030303</v>
      </c>
    </row>
    <row r="101" spans="2:10" ht="21" customHeight="1">
      <c r="B101" s="98" t="s">
        <v>23</v>
      </c>
      <c r="C101" s="86">
        <v>946</v>
      </c>
      <c r="D101" s="66"/>
      <c r="E101" s="66"/>
      <c r="F101" s="66"/>
      <c r="G101" s="82"/>
      <c r="H101" s="99">
        <f>H16+H50+H67+H77+H82+H92+H97+L85+H58+H87+H54</f>
        <v>7828.400000000001</v>
      </c>
      <c r="I101" s="99">
        <f>I16+I50+I67+I77+I82+I92+I97+M85+I58+I87+I54</f>
        <v>7575.4000000000015</v>
      </c>
      <c r="J101" s="36">
        <f t="shared" si="4"/>
        <v>0.9676817740534466</v>
      </c>
    </row>
  </sheetData>
  <sheetProtection/>
  <mergeCells count="15">
    <mergeCell ref="D3:J3"/>
    <mergeCell ref="J12:J14"/>
    <mergeCell ref="B11:H11"/>
    <mergeCell ref="B12:B14"/>
    <mergeCell ref="C12:C14"/>
    <mergeCell ref="D12:D14"/>
    <mergeCell ref="E12:E14"/>
    <mergeCell ref="F12:F14"/>
    <mergeCell ref="G12:G14"/>
    <mergeCell ref="H12:H14"/>
    <mergeCell ref="E2:I2"/>
    <mergeCell ref="E4:I4"/>
    <mergeCell ref="I12:I14"/>
    <mergeCell ref="A9:J9"/>
    <mergeCell ref="A10:J10"/>
  </mergeCells>
  <printOptions/>
  <pageMargins left="0" right="0" top="0" bottom="0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6"/>
  <sheetViews>
    <sheetView zoomScalePageLayoutView="0" workbookViewId="0" topLeftCell="A1">
      <selection activeCell="L36" sqref="L36"/>
    </sheetView>
  </sheetViews>
  <sheetFormatPr defaultColWidth="9.00390625" defaultRowHeight="12.75"/>
  <cols>
    <col min="7" max="7" width="6.875" style="0" customWidth="1"/>
    <col min="8" max="8" width="2.125" style="0" hidden="1" customWidth="1"/>
    <col min="9" max="9" width="1.37890625" style="0" hidden="1" customWidth="1"/>
    <col min="10" max="10" width="10.25390625" style="0" customWidth="1"/>
    <col min="11" max="11" width="10.125" style="0" customWidth="1"/>
    <col min="12" max="12" width="8.25390625" style="0" customWidth="1"/>
  </cols>
  <sheetData>
    <row r="1" spans="9:11" ht="14.25">
      <c r="I1" s="42" t="s">
        <v>189</v>
      </c>
      <c r="J1" s="42"/>
      <c r="K1" t="s">
        <v>297</v>
      </c>
    </row>
    <row r="2" spans="2:12" ht="12.75">
      <c r="B2" s="159" t="s">
        <v>54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2:12" ht="12.75">
      <c r="B3" s="159" t="s">
        <v>96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2:12" ht="12.75">
      <c r="B4" s="159" t="s">
        <v>97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2:12" ht="12.75">
      <c r="B5" s="159" t="s">
        <v>256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2:12" ht="12.75">
      <c r="B6" s="40"/>
      <c r="C6" s="40"/>
      <c r="D6" s="40"/>
      <c r="E6" s="40"/>
      <c r="F6" s="40"/>
      <c r="G6" s="40"/>
      <c r="H6" s="40"/>
      <c r="I6" s="40"/>
      <c r="J6" s="16"/>
      <c r="L6" s="16" t="s">
        <v>16</v>
      </c>
    </row>
    <row r="7" spans="1:12" ht="12.75">
      <c r="A7" s="28"/>
      <c r="B7" s="29"/>
      <c r="C7" s="30"/>
      <c r="D7" s="30"/>
      <c r="E7" s="30"/>
      <c r="F7" s="30"/>
      <c r="G7" s="30"/>
      <c r="H7" s="30"/>
      <c r="I7" s="31"/>
      <c r="J7" s="160" t="s">
        <v>257</v>
      </c>
      <c r="K7" s="162" t="s">
        <v>258</v>
      </c>
      <c r="L7" s="162" t="s">
        <v>70</v>
      </c>
    </row>
    <row r="8" spans="1:12" ht="44.25" customHeight="1">
      <c r="A8" s="32" t="s">
        <v>15</v>
      </c>
      <c r="B8" s="33"/>
      <c r="C8" s="33"/>
      <c r="D8" s="33"/>
      <c r="E8" s="34" t="s">
        <v>14</v>
      </c>
      <c r="F8" s="35"/>
      <c r="G8" s="33"/>
      <c r="H8" s="33"/>
      <c r="I8" s="34"/>
      <c r="J8" s="161"/>
      <c r="K8" s="162"/>
      <c r="L8" s="162"/>
    </row>
    <row r="9" spans="1:12" ht="19.5" customHeight="1">
      <c r="A9" s="46" t="s">
        <v>1</v>
      </c>
      <c r="B9" s="50" t="s">
        <v>17</v>
      </c>
      <c r="C9" s="50"/>
      <c r="D9" s="50"/>
      <c r="E9" s="50"/>
      <c r="F9" s="50"/>
      <c r="G9" s="50"/>
      <c r="H9" s="50"/>
      <c r="I9" s="50"/>
      <c r="J9" s="73">
        <f>SUM(J10:J15)</f>
        <v>2962.4</v>
      </c>
      <c r="K9" s="73">
        <f>SUM(K10:K15)</f>
        <v>2906.4000000000005</v>
      </c>
      <c r="L9" s="36">
        <f aca="true" t="shared" si="0" ref="L9:L36">K9/J9</f>
        <v>0.9810964083175805</v>
      </c>
    </row>
    <row r="10" spans="1:12" ht="40.5" customHeight="1">
      <c r="A10" s="5" t="s">
        <v>2</v>
      </c>
      <c r="B10" s="148" t="s">
        <v>135</v>
      </c>
      <c r="C10" s="149"/>
      <c r="D10" s="149"/>
      <c r="E10" s="149"/>
      <c r="F10" s="149"/>
      <c r="G10" s="149"/>
      <c r="H10" s="149"/>
      <c r="I10" s="150"/>
      <c r="J10" s="74">
        <v>681</v>
      </c>
      <c r="K10" s="74">
        <v>680.8</v>
      </c>
      <c r="L10" s="49">
        <f t="shared" si="0"/>
        <v>0.9997063142437591</v>
      </c>
    </row>
    <row r="11" spans="1:12" ht="37.5" customHeight="1">
      <c r="A11" s="5" t="s">
        <v>18</v>
      </c>
      <c r="B11" s="148" t="s">
        <v>136</v>
      </c>
      <c r="C11" s="151"/>
      <c r="D11" s="151"/>
      <c r="E11" s="151"/>
      <c r="F11" s="151"/>
      <c r="G11" s="151"/>
      <c r="H11" s="151"/>
      <c r="I11" s="152"/>
      <c r="J11" s="74">
        <v>2166.4</v>
      </c>
      <c r="K11" s="74">
        <v>2113.3</v>
      </c>
      <c r="L11" s="49">
        <f t="shared" si="0"/>
        <v>0.9754892909896603</v>
      </c>
    </row>
    <row r="12" spans="1:12" ht="42" customHeight="1">
      <c r="A12" s="5" t="s">
        <v>156</v>
      </c>
      <c r="B12" s="153" t="s">
        <v>158</v>
      </c>
      <c r="C12" s="154"/>
      <c r="D12" s="154"/>
      <c r="E12" s="154"/>
      <c r="F12" s="154"/>
      <c r="G12" s="154"/>
      <c r="H12" s="154"/>
      <c r="I12" s="155"/>
      <c r="J12" s="74">
        <v>77.5</v>
      </c>
      <c r="K12" s="74">
        <v>77.5</v>
      </c>
      <c r="L12" s="49">
        <f t="shared" si="0"/>
        <v>1</v>
      </c>
    </row>
    <row r="13" spans="1:12" ht="24" customHeight="1">
      <c r="A13" s="5" t="s">
        <v>103</v>
      </c>
      <c r="B13" s="148" t="s">
        <v>187</v>
      </c>
      <c r="C13" s="151"/>
      <c r="D13" s="151"/>
      <c r="E13" s="151"/>
      <c r="F13" s="151"/>
      <c r="G13" s="151"/>
      <c r="H13" s="151"/>
      <c r="I13" s="152"/>
      <c r="J13" s="74">
        <v>0</v>
      </c>
      <c r="K13" s="74">
        <v>0</v>
      </c>
      <c r="L13" s="49">
        <v>0</v>
      </c>
    </row>
    <row r="14" spans="1:12" ht="17.25" customHeight="1">
      <c r="A14" s="5" t="s">
        <v>133</v>
      </c>
      <c r="B14" s="148" t="s">
        <v>80</v>
      </c>
      <c r="C14" s="151"/>
      <c r="D14" s="151"/>
      <c r="E14" s="151"/>
      <c r="F14" s="151"/>
      <c r="G14" s="151"/>
      <c r="H14" s="151"/>
      <c r="I14" s="152"/>
      <c r="J14" s="74">
        <v>2.5</v>
      </c>
      <c r="K14" s="74">
        <v>0</v>
      </c>
      <c r="L14" s="49">
        <f t="shared" si="0"/>
        <v>0</v>
      </c>
    </row>
    <row r="15" spans="1:12" ht="18.75" customHeight="1">
      <c r="A15" s="5" t="s">
        <v>134</v>
      </c>
      <c r="B15" s="148" t="s">
        <v>81</v>
      </c>
      <c r="C15" s="151"/>
      <c r="D15" s="151"/>
      <c r="E15" s="151"/>
      <c r="F15" s="151"/>
      <c r="G15" s="151"/>
      <c r="H15" s="151"/>
      <c r="I15" s="152"/>
      <c r="J15" s="74">
        <v>35</v>
      </c>
      <c r="K15" s="74">
        <v>34.8</v>
      </c>
      <c r="L15" s="49">
        <f t="shared" si="0"/>
        <v>0.9942857142857142</v>
      </c>
    </row>
    <row r="16" spans="1:12" ht="21" customHeight="1">
      <c r="A16" s="46" t="s">
        <v>58</v>
      </c>
      <c r="B16" s="145" t="s">
        <v>59</v>
      </c>
      <c r="C16" s="146"/>
      <c r="D16" s="146"/>
      <c r="E16" s="146"/>
      <c r="F16" s="146"/>
      <c r="G16" s="146"/>
      <c r="H16" s="146"/>
      <c r="I16" s="147"/>
      <c r="J16" s="73">
        <f>J17</f>
        <v>52.8</v>
      </c>
      <c r="K16" s="73">
        <f>K17</f>
        <v>52.8</v>
      </c>
      <c r="L16" s="22">
        <f t="shared" si="0"/>
        <v>1</v>
      </c>
    </row>
    <row r="17" spans="1:12" ht="17.25" customHeight="1">
      <c r="A17" s="5" t="s">
        <v>74</v>
      </c>
      <c r="B17" s="148" t="s">
        <v>137</v>
      </c>
      <c r="C17" s="151"/>
      <c r="D17" s="151"/>
      <c r="E17" s="151"/>
      <c r="F17" s="151"/>
      <c r="G17" s="151"/>
      <c r="H17" s="151"/>
      <c r="I17" s="152"/>
      <c r="J17" s="74">
        <v>52.8</v>
      </c>
      <c r="K17" s="74">
        <v>52.8</v>
      </c>
      <c r="L17" s="49">
        <f t="shared" si="0"/>
        <v>1</v>
      </c>
    </row>
    <row r="18" spans="1:12" ht="24.75" customHeight="1">
      <c r="A18" s="48" t="s">
        <v>89</v>
      </c>
      <c r="B18" s="181" t="s">
        <v>276</v>
      </c>
      <c r="C18" s="181"/>
      <c r="D18" s="181"/>
      <c r="E18" s="181"/>
      <c r="F18" s="181"/>
      <c r="G18" s="181"/>
      <c r="H18" s="181"/>
      <c r="I18" s="181"/>
      <c r="J18" s="73">
        <f>J19</f>
        <v>175.1</v>
      </c>
      <c r="K18" s="75">
        <f>K19</f>
        <v>175.1</v>
      </c>
      <c r="L18" s="22">
        <f>L19</f>
        <v>1</v>
      </c>
    </row>
    <row r="19" spans="1:12" ht="38.25" customHeight="1">
      <c r="A19" s="18" t="s">
        <v>90</v>
      </c>
      <c r="B19" s="182" t="s">
        <v>277</v>
      </c>
      <c r="C19" s="182"/>
      <c r="D19" s="182"/>
      <c r="E19" s="182"/>
      <c r="F19" s="182"/>
      <c r="G19" s="182"/>
      <c r="H19" s="182"/>
      <c r="I19" s="182"/>
      <c r="J19" s="74">
        <v>175.1</v>
      </c>
      <c r="K19" s="76">
        <v>175.1</v>
      </c>
      <c r="L19" s="49">
        <f>K19/J19</f>
        <v>1</v>
      </c>
    </row>
    <row r="20" spans="1:12" ht="21" customHeight="1">
      <c r="A20" s="48" t="s">
        <v>68</v>
      </c>
      <c r="B20" s="145" t="s">
        <v>117</v>
      </c>
      <c r="C20" s="146"/>
      <c r="D20" s="146"/>
      <c r="E20" s="146"/>
      <c r="F20" s="146"/>
      <c r="G20" s="146"/>
      <c r="H20" s="146"/>
      <c r="I20" s="147"/>
      <c r="J20" s="73">
        <f>J22+J21</f>
        <v>1639.5</v>
      </c>
      <c r="K20" s="75">
        <f>K22+K21</f>
        <v>1638.1</v>
      </c>
      <c r="L20" s="22">
        <f t="shared" si="0"/>
        <v>0.9991460811222933</v>
      </c>
    </row>
    <row r="21" spans="1:12" ht="18" customHeight="1">
      <c r="A21" s="18" t="s">
        <v>152</v>
      </c>
      <c r="B21" s="148" t="s">
        <v>169</v>
      </c>
      <c r="C21" s="151"/>
      <c r="D21" s="151"/>
      <c r="E21" s="151"/>
      <c r="F21" s="151"/>
      <c r="G21" s="151"/>
      <c r="H21" s="151"/>
      <c r="I21" s="152"/>
      <c r="J21" s="132">
        <v>1612.5</v>
      </c>
      <c r="K21" s="77">
        <v>1612.1</v>
      </c>
      <c r="L21" s="49">
        <f t="shared" si="0"/>
        <v>0.999751937984496</v>
      </c>
    </row>
    <row r="22" spans="1:12" ht="19.5" customHeight="1">
      <c r="A22" s="18" t="s">
        <v>91</v>
      </c>
      <c r="B22" s="156" t="s">
        <v>84</v>
      </c>
      <c r="C22" s="157"/>
      <c r="D22" s="157"/>
      <c r="E22" s="157"/>
      <c r="F22" s="157"/>
      <c r="G22" s="157"/>
      <c r="H22" s="157"/>
      <c r="I22" s="158"/>
      <c r="J22" s="74">
        <v>27</v>
      </c>
      <c r="K22" s="76">
        <v>26</v>
      </c>
      <c r="L22" s="49">
        <f t="shared" si="0"/>
        <v>0.9629629629629629</v>
      </c>
    </row>
    <row r="23" spans="1:12" ht="12.75">
      <c r="A23" s="48" t="s">
        <v>3</v>
      </c>
      <c r="B23" s="51" t="s">
        <v>19</v>
      </c>
      <c r="C23" s="50"/>
      <c r="D23" s="50"/>
      <c r="E23" s="50"/>
      <c r="F23" s="50"/>
      <c r="G23" s="50"/>
      <c r="H23" s="50"/>
      <c r="I23" s="52"/>
      <c r="J23" s="73">
        <f>J24+J25</f>
        <v>1143.2</v>
      </c>
      <c r="K23" s="75">
        <f>K24+K25</f>
        <v>1083.5</v>
      </c>
      <c r="L23" s="22">
        <f t="shared" si="0"/>
        <v>0.947778166550035</v>
      </c>
    </row>
    <row r="24" spans="1:12" ht="12.75">
      <c r="A24" s="18" t="s">
        <v>4</v>
      </c>
      <c r="B24" s="11" t="s">
        <v>20</v>
      </c>
      <c r="C24" s="15"/>
      <c r="D24" s="15"/>
      <c r="E24" s="15"/>
      <c r="F24" s="15"/>
      <c r="G24" s="15"/>
      <c r="H24" s="15"/>
      <c r="I24" s="17"/>
      <c r="J24" s="74">
        <v>340.3</v>
      </c>
      <c r="K24" s="76">
        <v>340.3</v>
      </c>
      <c r="L24" s="49">
        <f t="shared" si="0"/>
        <v>1</v>
      </c>
    </row>
    <row r="25" spans="1:12" ht="12.75">
      <c r="A25" s="5" t="s">
        <v>75</v>
      </c>
      <c r="B25" s="53"/>
      <c r="C25" s="54" t="s">
        <v>72</v>
      </c>
      <c r="D25" s="54"/>
      <c r="E25" s="54"/>
      <c r="F25" s="54"/>
      <c r="G25" s="54"/>
      <c r="H25" s="54"/>
      <c r="I25" s="55"/>
      <c r="J25" s="133">
        <v>802.9</v>
      </c>
      <c r="K25" s="78">
        <v>743.2</v>
      </c>
      <c r="L25" s="49">
        <f t="shared" si="0"/>
        <v>0.9256445385477644</v>
      </c>
    </row>
    <row r="26" spans="1:12" ht="12.75">
      <c r="A26" s="48" t="s">
        <v>5</v>
      </c>
      <c r="B26" s="51" t="s">
        <v>6</v>
      </c>
      <c r="C26" s="50"/>
      <c r="D26" s="50"/>
      <c r="E26" s="50"/>
      <c r="F26" s="50"/>
      <c r="G26" s="50"/>
      <c r="H26" s="50"/>
      <c r="I26" s="52"/>
      <c r="J26" s="73">
        <f>SUM(J27:J27)</f>
        <v>31.5</v>
      </c>
      <c r="K26" s="75">
        <f>SUM(K27:K27)</f>
        <v>31.4</v>
      </c>
      <c r="L26" s="22">
        <f t="shared" si="0"/>
        <v>0.9968253968253967</v>
      </c>
    </row>
    <row r="27" spans="1:12" ht="12.75">
      <c r="A27" s="18" t="s">
        <v>67</v>
      </c>
      <c r="B27" s="139" t="s">
        <v>87</v>
      </c>
      <c r="C27" s="140"/>
      <c r="D27" s="140"/>
      <c r="E27" s="140"/>
      <c r="F27" s="140"/>
      <c r="G27" s="140"/>
      <c r="H27" s="140"/>
      <c r="I27" s="141"/>
      <c r="J27" s="74">
        <v>31.5</v>
      </c>
      <c r="K27" s="76">
        <v>31.4</v>
      </c>
      <c r="L27" s="49">
        <f t="shared" si="0"/>
        <v>0.9968253968253967</v>
      </c>
    </row>
    <row r="28" spans="1:12" ht="24" customHeight="1">
      <c r="A28" s="48" t="s">
        <v>138</v>
      </c>
      <c r="B28" s="51" t="s">
        <v>139</v>
      </c>
      <c r="C28" s="50"/>
      <c r="D28" s="50"/>
      <c r="E28" s="50"/>
      <c r="F28" s="50"/>
      <c r="G28" s="50"/>
      <c r="H28" s="50"/>
      <c r="I28" s="52"/>
      <c r="J28" s="73">
        <f>SUM(J29:J29)</f>
        <v>1721.1</v>
      </c>
      <c r="K28" s="75">
        <f>SUM(K29:K29)</f>
        <v>1600.2</v>
      </c>
      <c r="L28" s="22">
        <f t="shared" si="0"/>
        <v>0.9297542269478822</v>
      </c>
    </row>
    <row r="29" spans="1:12" ht="19.5" customHeight="1">
      <c r="A29" s="18" t="s">
        <v>9</v>
      </c>
      <c r="B29" s="11" t="s">
        <v>21</v>
      </c>
      <c r="C29" s="15"/>
      <c r="D29" s="15"/>
      <c r="E29" s="15"/>
      <c r="F29" s="15"/>
      <c r="G29" s="15"/>
      <c r="H29" s="15"/>
      <c r="I29" s="17"/>
      <c r="J29" s="74">
        <v>1721.1</v>
      </c>
      <c r="K29" s="76">
        <v>1600.2</v>
      </c>
      <c r="L29" s="49">
        <f t="shared" si="0"/>
        <v>0.9297542269478822</v>
      </c>
    </row>
    <row r="30" spans="1:12" ht="22.5" customHeight="1">
      <c r="A30" s="48" t="s">
        <v>115</v>
      </c>
      <c r="B30" s="136" t="s">
        <v>56</v>
      </c>
      <c r="C30" s="137"/>
      <c r="D30" s="137"/>
      <c r="E30" s="137"/>
      <c r="F30" s="137"/>
      <c r="G30" s="137"/>
      <c r="H30" s="137"/>
      <c r="I30" s="138"/>
      <c r="J30" s="73">
        <f>J31</f>
        <v>13</v>
      </c>
      <c r="K30" s="75">
        <f>K31</f>
        <v>13</v>
      </c>
      <c r="L30" s="22">
        <f t="shared" si="0"/>
        <v>1</v>
      </c>
    </row>
    <row r="31" spans="1:12" ht="22.5" customHeight="1">
      <c r="A31" s="18" t="s">
        <v>113</v>
      </c>
      <c r="B31" s="139" t="s">
        <v>88</v>
      </c>
      <c r="C31" s="140"/>
      <c r="D31" s="140"/>
      <c r="E31" s="140"/>
      <c r="F31" s="140"/>
      <c r="G31" s="140"/>
      <c r="H31" s="140"/>
      <c r="I31" s="141"/>
      <c r="J31" s="74">
        <v>13</v>
      </c>
      <c r="K31" s="76">
        <v>13</v>
      </c>
      <c r="L31" s="49">
        <f t="shared" si="0"/>
        <v>1</v>
      </c>
    </row>
    <row r="32" spans="1:12" ht="22.5" customHeight="1">
      <c r="A32" s="48" t="s">
        <v>10</v>
      </c>
      <c r="B32" s="136" t="s">
        <v>141</v>
      </c>
      <c r="C32" s="137"/>
      <c r="D32" s="137"/>
      <c r="E32" s="137"/>
      <c r="F32" s="137"/>
      <c r="G32" s="137"/>
      <c r="H32" s="137"/>
      <c r="I32" s="138"/>
      <c r="J32" s="73">
        <f>J33</f>
        <v>37</v>
      </c>
      <c r="K32" s="75">
        <f>K33</f>
        <v>37</v>
      </c>
      <c r="L32" s="22">
        <f t="shared" si="0"/>
        <v>1</v>
      </c>
    </row>
    <row r="33" spans="1:12" ht="17.25" customHeight="1">
      <c r="A33" s="56" t="s">
        <v>140</v>
      </c>
      <c r="B33" s="142" t="s">
        <v>141</v>
      </c>
      <c r="C33" s="143"/>
      <c r="D33" s="143"/>
      <c r="E33" s="143"/>
      <c r="F33" s="143"/>
      <c r="G33" s="143"/>
      <c r="H33" s="143"/>
      <c r="I33" s="144"/>
      <c r="J33" s="132">
        <v>37</v>
      </c>
      <c r="K33" s="77">
        <v>37</v>
      </c>
      <c r="L33" s="49">
        <f t="shared" si="0"/>
        <v>1</v>
      </c>
    </row>
    <row r="34" spans="1:12" ht="22.5" customHeight="1">
      <c r="A34" s="48" t="s">
        <v>142</v>
      </c>
      <c r="B34" s="145" t="s">
        <v>143</v>
      </c>
      <c r="C34" s="146"/>
      <c r="D34" s="146"/>
      <c r="E34" s="146"/>
      <c r="F34" s="146"/>
      <c r="G34" s="146"/>
      <c r="H34" s="146"/>
      <c r="I34" s="147"/>
      <c r="J34" s="73">
        <f>J35</f>
        <v>52.8</v>
      </c>
      <c r="K34" s="75">
        <f>K35</f>
        <v>37.9</v>
      </c>
      <c r="L34" s="22">
        <f t="shared" si="0"/>
        <v>0.7178030303030303</v>
      </c>
    </row>
    <row r="35" spans="1:12" ht="28.5" customHeight="1">
      <c r="A35" s="18" t="s">
        <v>144</v>
      </c>
      <c r="B35" s="148" t="s">
        <v>145</v>
      </c>
      <c r="C35" s="151"/>
      <c r="D35" s="151"/>
      <c r="E35" s="151"/>
      <c r="F35" s="151"/>
      <c r="G35" s="151"/>
      <c r="H35" s="151"/>
      <c r="I35" s="152"/>
      <c r="J35" s="74">
        <v>52.8</v>
      </c>
      <c r="K35" s="76">
        <v>37.9</v>
      </c>
      <c r="L35" s="49">
        <f t="shared" si="0"/>
        <v>0.7178030303030303</v>
      </c>
    </row>
    <row r="36" spans="1:12" ht="21.75" customHeight="1">
      <c r="A36" s="11"/>
      <c r="B36" s="51" t="s">
        <v>22</v>
      </c>
      <c r="C36" s="50"/>
      <c r="D36" s="50"/>
      <c r="E36" s="50"/>
      <c r="F36" s="50"/>
      <c r="G36" s="50"/>
      <c r="H36" s="50"/>
      <c r="I36" s="52"/>
      <c r="J36" s="73">
        <f>J9+J16+J23+J26+J28+J30+J32+J34+J20+J18</f>
        <v>7828.400000000001</v>
      </c>
      <c r="K36" s="75">
        <f>K9+K16+K23+K26+K28+K30+K32+K34+K20+K18</f>
        <v>7575.4000000000015</v>
      </c>
      <c r="L36" s="36">
        <f t="shared" si="0"/>
        <v>0.9676817740534466</v>
      </c>
    </row>
  </sheetData>
  <sheetProtection/>
  <mergeCells count="27">
    <mergeCell ref="B35:I35"/>
    <mergeCell ref="B15:I15"/>
    <mergeCell ref="B10:I10"/>
    <mergeCell ref="B11:I11"/>
    <mergeCell ref="B14:I14"/>
    <mergeCell ref="B17:I17"/>
    <mergeCell ref="B34:I34"/>
    <mergeCell ref="B33:I33"/>
    <mergeCell ref="B31:I31"/>
    <mergeCell ref="B32:I32"/>
    <mergeCell ref="B20:I20"/>
    <mergeCell ref="B22:I22"/>
    <mergeCell ref="B27:I27"/>
    <mergeCell ref="B30:I30"/>
    <mergeCell ref="B21:I21"/>
    <mergeCell ref="B16:I16"/>
    <mergeCell ref="B18:I18"/>
    <mergeCell ref="B19:I19"/>
    <mergeCell ref="B13:I13"/>
    <mergeCell ref="L7:L8"/>
    <mergeCell ref="K7:K8"/>
    <mergeCell ref="B2:L2"/>
    <mergeCell ref="B3:L3"/>
    <mergeCell ref="B4:L4"/>
    <mergeCell ref="B5:L5"/>
    <mergeCell ref="J7:J8"/>
    <mergeCell ref="B12:I12"/>
  </mergeCells>
  <printOptions/>
  <pageMargins left="0.7480314960629921" right="0.7480314960629921" top="0" bottom="0" header="0.5118110236220472" footer="0.5118110236220472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3"/>
  <sheetViews>
    <sheetView zoomScalePageLayoutView="0" workbookViewId="0" topLeftCell="A1">
      <selection activeCell="K33" sqref="K33"/>
    </sheetView>
  </sheetViews>
  <sheetFormatPr defaultColWidth="9.00390625" defaultRowHeight="12.75"/>
  <cols>
    <col min="1" max="1" width="7.125" style="0" customWidth="1"/>
    <col min="6" max="6" width="8.00390625" style="0" customWidth="1"/>
    <col min="7" max="7" width="1.75390625" style="0" hidden="1" customWidth="1"/>
    <col min="8" max="8" width="0.875" style="0" hidden="1" customWidth="1"/>
    <col min="9" max="9" width="5.75390625" style="0" hidden="1" customWidth="1"/>
    <col min="10" max="10" width="11.00390625" style="0" customWidth="1"/>
    <col min="11" max="11" width="10.00390625" style="0" customWidth="1"/>
    <col min="12" max="12" width="10.375" style="0" customWidth="1"/>
    <col min="13" max="13" width="11.00390625" style="0" customWidth="1"/>
    <col min="14" max="14" width="10.25390625" style="0" customWidth="1"/>
    <col min="15" max="15" width="9.375" style="0" customWidth="1"/>
    <col min="16" max="16" width="10.375" style="0" customWidth="1"/>
    <col min="17" max="17" width="10.25390625" style="0" customWidth="1"/>
  </cols>
  <sheetData>
    <row r="1" spans="12:17" ht="14.25">
      <c r="L1" s="183" t="s">
        <v>99</v>
      </c>
      <c r="M1" s="183"/>
      <c r="N1" s="183"/>
      <c r="O1" s="183"/>
      <c r="P1" s="183"/>
      <c r="Q1" s="183"/>
    </row>
    <row r="2" ht="6" customHeight="1"/>
    <row r="3" ht="7.5" customHeight="1"/>
    <row r="4" spans="1:15" ht="15.75">
      <c r="A4" s="185" t="s">
        <v>94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</row>
    <row r="5" spans="1:15" ht="15.75">
      <c r="A5" s="185" t="s">
        <v>261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ht="12.75">
      <c r="O6" t="s">
        <v>73</v>
      </c>
    </row>
    <row r="7" spans="1:17" s="60" customFormat="1" ht="98.25" customHeight="1">
      <c r="A7" s="59" t="s">
        <v>15</v>
      </c>
      <c r="B7" s="186" t="s">
        <v>14</v>
      </c>
      <c r="C7" s="187"/>
      <c r="D7" s="187"/>
      <c r="E7" s="187"/>
      <c r="F7" s="187"/>
      <c r="G7" s="187"/>
      <c r="H7" s="187"/>
      <c r="I7" s="188"/>
      <c r="J7" s="59" t="s">
        <v>262</v>
      </c>
      <c r="K7" s="59" t="s">
        <v>263</v>
      </c>
      <c r="L7" s="59" t="s">
        <v>264</v>
      </c>
      <c r="M7" s="59" t="s">
        <v>265</v>
      </c>
      <c r="N7" s="59" t="s">
        <v>190</v>
      </c>
      <c r="O7" s="59" t="s">
        <v>266</v>
      </c>
      <c r="P7" s="59" t="s">
        <v>267</v>
      </c>
      <c r="Q7" s="59" t="s">
        <v>268</v>
      </c>
    </row>
    <row r="8" spans="1:17" ht="18" customHeight="1">
      <c r="A8" s="44" t="s">
        <v>1</v>
      </c>
      <c r="B8" s="145" t="s">
        <v>17</v>
      </c>
      <c r="C8" s="146"/>
      <c r="D8" s="146"/>
      <c r="E8" s="146"/>
      <c r="F8" s="146"/>
      <c r="G8" s="146"/>
      <c r="H8" s="146"/>
      <c r="I8" s="147"/>
      <c r="J8" s="102">
        <f>J9+J10+J13+J14+J12+J11</f>
        <v>2962.4</v>
      </c>
      <c r="K8" s="22">
        <f>J8/J43</f>
        <v>0.3784170456287364</v>
      </c>
      <c r="L8" s="102">
        <f>L9+L10+L13+L14+L12+L11</f>
        <v>2906.4000000000005</v>
      </c>
      <c r="M8" s="22">
        <f>L8/L43</f>
        <v>0.38366290888929955</v>
      </c>
      <c r="N8" s="102">
        <f>N9+N10+N13+N14+N12+N11</f>
        <v>3175.0000000000005</v>
      </c>
      <c r="O8" s="22">
        <f>N8/N43</f>
        <v>0.4528145813426131</v>
      </c>
      <c r="P8" s="102">
        <f>P9+P10+P13+P14+P12+P11</f>
        <v>3177.5099999999998</v>
      </c>
      <c r="Q8" s="22">
        <f>P8/P43</f>
        <v>0.29378653828551243</v>
      </c>
    </row>
    <row r="9" spans="1:17" ht="28.5" customHeight="1">
      <c r="A9" s="43" t="s">
        <v>2</v>
      </c>
      <c r="B9" s="148" t="s">
        <v>284</v>
      </c>
      <c r="C9" s="151"/>
      <c r="D9" s="151"/>
      <c r="E9" s="151"/>
      <c r="F9" s="151"/>
      <c r="G9" s="151"/>
      <c r="H9" s="151"/>
      <c r="I9" s="152"/>
      <c r="J9" s="103">
        <v>681</v>
      </c>
      <c r="K9" s="22">
        <f>J9/J43</f>
        <v>0.0869909560063359</v>
      </c>
      <c r="L9" s="103">
        <v>680.8</v>
      </c>
      <c r="M9" s="22">
        <f>L9/L43</f>
        <v>0.0898698418565356</v>
      </c>
      <c r="N9" s="103">
        <v>746.6</v>
      </c>
      <c r="O9" s="22">
        <f>N9/N43</f>
        <v>0.10647917052925823</v>
      </c>
      <c r="P9" s="103">
        <v>688.88</v>
      </c>
      <c r="Q9" s="22">
        <f>P9/P43</f>
        <v>0.06369253613493704</v>
      </c>
    </row>
    <row r="10" spans="1:17" ht="39.75" customHeight="1">
      <c r="A10" s="43" t="s">
        <v>18</v>
      </c>
      <c r="B10" s="148" t="s">
        <v>283</v>
      </c>
      <c r="C10" s="151"/>
      <c r="D10" s="151"/>
      <c r="E10" s="151"/>
      <c r="F10" s="151"/>
      <c r="G10" s="151"/>
      <c r="H10" s="151"/>
      <c r="I10" s="152"/>
      <c r="J10" s="103">
        <v>2166.4</v>
      </c>
      <c r="K10" s="22">
        <f>J10/J43</f>
        <v>0.2767359869194216</v>
      </c>
      <c r="L10" s="103">
        <v>2113.3</v>
      </c>
      <c r="M10" s="22">
        <f>L10/L43</f>
        <v>0.27896876732581777</v>
      </c>
      <c r="N10" s="103">
        <v>1949.7</v>
      </c>
      <c r="O10" s="22">
        <f>N10/N43</f>
        <v>0.2780638076358087</v>
      </c>
      <c r="P10" s="103">
        <v>2374.14</v>
      </c>
      <c r="Q10" s="22">
        <f>P10/P43</f>
        <v>0.219508474247183</v>
      </c>
    </row>
    <row r="11" spans="1:17" ht="42.75" customHeight="1">
      <c r="A11" s="43" t="s">
        <v>156</v>
      </c>
      <c r="B11" s="153" t="s">
        <v>282</v>
      </c>
      <c r="C11" s="154"/>
      <c r="D11" s="154"/>
      <c r="E11" s="154"/>
      <c r="F11" s="154"/>
      <c r="G11" s="154"/>
      <c r="H11" s="154"/>
      <c r="I11" s="155"/>
      <c r="J11" s="103">
        <v>77.5</v>
      </c>
      <c r="K11" s="22">
        <f>J11/J43</f>
        <v>0.009899851821572735</v>
      </c>
      <c r="L11" s="103">
        <v>77.5</v>
      </c>
      <c r="M11" s="22">
        <f>L11/L43</f>
        <v>0.010230482878791877</v>
      </c>
      <c r="N11" s="103">
        <v>135.4</v>
      </c>
      <c r="O11" s="22">
        <f>N11/N43</f>
        <v>0.019310580886233008</v>
      </c>
      <c r="P11" s="103">
        <v>77.5</v>
      </c>
      <c r="Q11" s="22">
        <f>P11/P43</f>
        <v>0.007165502773280718</v>
      </c>
    </row>
    <row r="12" spans="1:17" ht="18.75" customHeight="1">
      <c r="A12" s="43" t="s">
        <v>103</v>
      </c>
      <c r="B12" s="148" t="s">
        <v>104</v>
      </c>
      <c r="C12" s="151"/>
      <c r="D12" s="151"/>
      <c r="E12" s="151"/>
      <c r="F12" s="151"/>
      <c r="G12" s="151"/>
      <c r="H12" s="151"/>
      <c r="I12" s="152"/>
      <c r="J12" s="103">
        <v>0</v>
      </c>
      <c r="K12" s="22">
        <f>J12/J43</f>
        <v>0</v>
      </c>
      <c r="L12" s="103">
        <v>0</v>
      </c>
      <c r="M12" s="22">
        <f>L12/L43</f>
        <v>0</v>
      </c>
      <c r="N12" s="103">
        <v>60.5</v>
      </c>
      <c r="O12" s="22">
        <f>N12/N43</f>
        <v>0.008628435329520658</v>
      </c>
      <c r="P12" s="103">
        <v>0</v>
      </c>
      <c r="Q12" s="22">
        <f>P12/P43</f>
        <v>0</v>
      </c>
    </row>
    <row r="13" spans="1:17" ht="18.75" customHeight="1">
      <c r="A13" s="43" t="s">
        <v>133</v>
      </c>
      <c r="B13" s="148" t="s">
        <v>281</v>
      </c>
      <c r="C13" s="151"/>
      <c r="D13" s="151"/>
      <c r="E13" s="151"/>
      <c r="F13" s="151"/>
      <c r="G13" s="151"/>
      <c r="H13" s="151"/>
      <c r="I13" s="152"/>
      <c r="J13" s="103">
        <v>2.5</v>
      </c>
      <c r="K13" s="22">
        <f>J13/J43</f>
        <v>0.0003193500587604108</v>
      </c>
      <c r="L13" s="103">
        <v>0</v>
      </c>
      <c r="M13" s="22">
        <f>L13/L43</f>
        <v>0</v>
      </c>
      <c r="N13" s="103">
        <v>0</v>
      </c>
      <c r="O13" s="22">
        <f>N13/N43</f>
        <v>0</v>
      </c>
      <c r="P13" s="103">
        <v>0</v>
      </c>
      <c r="Q13" s="22">
        <f>P13/P43</f>
        <v>0</v>
      </c>
    </row>
    <row r="14" spans="1:17" ht="20.25" customHeight="1">
      <c r="A14" s="43" t="s">
        <v>134</v>
      </c>
      <c r="B14" s="148" t="s">
        <v>219</v>
      </c>
      <c r="C14" s="151"/>
      <c r="D14" s="151"/>
      <c r="E14" s="151"/>
      <c r="F14" s="151"/>
      <c r="G14" s="151"/>
      <c r="H14" s="151"/>
      <c r="I14" s="152"/>
      <c r="J14" s="103">
        <v>35</v>
      </c>
      <c r="K14" s="22">
        <f>J14/J43</f>
        <v>0.004470900822645751</v>
      </c>
      <c r="L14" s="103">
        <v>34.8</v>
      </c>
      <c r="M14" s="22">
        <f>L14/L43</f>
        <v>0.004593816828154288</v>
      </c>
      <c r="N14" s="103">
        <v>282.8</v>
      </c>
      <c r="O14" s="22">
        <f>N14/N43</f>
        <v>0.04033258696179243</v>
      </c>
      <c r="P14" s="103">
        <v>36.99</v>
      </c>
      <c r="Q14" s="22">
        <f>P14/P43</f>
        <v>0.0034200251301116616</v>
      </c>
    </row>
    <row r="15" spans="1:17" ht="18.75" customHeight="1">
      <c r="A15" s="44" t="s">
        <v>58</v>
      </c>
      <c r="B15" s="145" t="s">
        <v>59</v>
      </c>
      <c r="C15" s="146"/>
      <c r="D15" s="146"/>
      <c r="E15" s="146"/>
      <c r="F15" s="146"/>
      <c r="G15" s="146"/>
      <c r="H15" s="146"/>
      <c r="I15" s="147"/>
      <c r="J15" s="102">
        <f>J16</f>
        <v>52.8</v>
      </c>
      <c r="K15" s="22">
        <f>J15/J43</f>
        <v>0.006744673241019876</v>
      </c>
      <c r="L15" s="102">
        <f>L16</f>
        <v>52.8</v>
      </c>
      <c r="M15" s="22">
        <f>L15/L43</f>
        <v>0.006969928980647885</v>
      </c>
      <c r="N15" s="102">
        <f>N16</f>
        <v>52</v>
      </c>
      <c r="O15" s="22">
        <f>N15/N43</f>
        <v>0.00741617582041445</v>
      </c>
      <c r="P15" s="102">
        <f>P16</f>
        <v>53.1</v>
      </c>
      <c r="Q15" s="22">
        <f>P15/P43</f>
        <v>0.004909525125951047</v>
      </c>
    </row>
    <row r="16" spans="1:17" ht="19.5" customHeight="1">
      <c r="A16" s="43" t="s">
        <v>74</v>
      </c>
      <c r="B16" s="148" t="s">
        <v>71</v>
      </c>
      <c r="C16" s="151"/>
      <c r="D16" s="151"/>
      <c r="E16" s="151"/>
      <c r="F16" s="151"/>
      <c r="G16" s="151"/>
      <c r="H16" s="151"/>
      <c r="I16" s="152"/>
      <c r="J16" s="103">
        <v>52.8</v>
      </c>
      <c r="K16" s="22">
        <f>J16/J43</f>
        <v>0.006744673241019876</v>
      </c>
      <c r="L16" s="103">
        <v>52.8</v>
      </c>
      <c r="M16" s="22">
        <f>L16/L43</f>
        <v>0.006969928980647885</v>
      </c>
      <c r="N16" s="103">
        <v>52</v>
      </c>
      <c r="O16" s="22">
        <f>N16/N43</f>
        <v>0.00741617582041445</v>
      </c>
      <c r="P16" s="103">
        <v>53.1</v>
      </c>
      <c r="Q16" s="22">
        <f>P16/P43</f>
        <v>0.004909525125951047</v>
      </c>
    </row>
    <row r="17" spans="1:17" ht="27.75" customHeight="1">
      <c r="A17" s="44" t="s">
        <v>89</v>
      </c>
      <c r="B17" s="145" t="s">
        <v>82</v>
      </c>
      <c r="C17" s="146"/>
      <c r="D17" s="146"/>
      <c r="E17" s="146"/>
      <c r="F17" s="146"/>
      <c r="G17" s="146"/>
      <c r="H17" s="146"/>
      <c r="I17" s="147"/>
      <c r="J17" s="102">
        <f>J18+J19</f>
        <v>175.1</v>
      </c>
      <c r="K17" s="22">
        <f>J17/J43</f>
        <v>0.022367278115579172</v>
      </c>
      <c r="L17" s="102">
        <f>L18+L19</f>
        <v>175.1</v>
      </c>
      <c r="M17" s="22">
        <f>L17/L43</f>
        <v>0.023114290994534936</v>
      </c>
      <c r="N17" s="102">
        <f>N18+N19</f>
        <v>0</v>
      </c>
      <c r="O17" s="22">
        <f>N17/N43</f>
        <v>0</v>
      </c>
      <c r="P17" s="102">
        <f>P18+P19</f>
        <v>9</v>
      </c>
      <c r="Q17" s="22">
        <f>P17/P43</f>
        <v>0.0008321229027035672</v>
      </c>
    </row>
    <row r="18" spans="1:17" ht="37.5" customHeight="1">
      <c r="A18" s="43" t="s">
        <v>90</v>
      </c>
      <c r="B18" s="148" t="s">
        <v>279</v>
      </c>
      <c r="C18" s="151"/>
      <c r="D18" s="151"/>
      <c r="E18" s="151"/>
      <c r="F18" s="151"/>
      <c r="G18" s="151"/>
      <c r="H18" s="151"/>
      <c r="I18" s="152"/>
      <c r="J18" s="103">
        <v>175.1</v>
      </c>
      <c r="K18" s="22">
        <f>J18/J43</f>
        <v>0.022367278115579172</v>
      </c>
      <c r="L18" s="103">
        <v>175.1</v>
      </c>
      <c r="M18" s="22">
        <f>L18/L43</f>
        <v>0.023114290994534936</v>
      </c>
      <c r="N18" s="103">
        <v>0</v>
      </c>
      <c r="O18" s="22">
        <f>N18/N43</f>
        <v>0</v>
      </c>
      <c r="P18" s="103">
        <v>9</v>
      </c>
      <c r="Q18" s="22">
        <f>P18/P43</f>
        <v>0.0008321229027035672</v>
      </c>
    </row>
    <row r="19" spans="1:17" ht="28.5" customHeight="1" hidden="1">
      <c r="A19" s="43" t="s">
        <v>112</v>
      </c>
      <c r="B19" s="148" t="s">
        <v>114</v>
      </c>
      <c r="C19" s="151"/>
      <c r="D19" s="151"/>
      <c r="E19" s="151"/>
      <c r="F19" s="151"/>
      <c r="G19" s="151"/>
      <c r="H19" s="151"/>
      <c r="I19" s="152"/>
      <c r="J19" s="103">
        <v>0</v>
      </c>
      <c r="K19" s="22" t="e">
        <f>J19/J54</f>
        <v>#DIV/0!</v>
      </c>
      <c r="L19" s="103">
        <v>0</v>
      </c>
      <c r="M19" s="22">
        <f>L19/2207.3</f>
        <v>0</v>
      </c>
      <c r="N19" s="103">
        <v>0</v>
      </c>
      <c r="O19" s="22" t="e">
        <f>N19/N54</f>
        <v>#DIV/0!</v>
      </c>
      <c r="P19" s="103">
        <v>0</v>
      </c>
      <c r="Q19" s="22" t="e">
        <f>P19/P54</f>
        <v>#DIV/0!</v>
      </c>
    </row>
    <row r="20" spans="1:17" ht="17.25" customHeight="1">
      <c r="A20" s="44" t="s">
        <v>68</v>
      </c>
      <c r="B20" s="145" t="s">
        <v>83</v>
      </c>
      <c r="C20" s="146"/>
      <c r="D20" s="146"/>
      <c r="E20" s="146"/>
      <c r="F20" s="146"/>
      <c r="G20" s="146"/>
      <c r="H20" s="146"/>
      <c r="I20" s="147"/>
      <c r="J20" s="102">
        <f>J21+J22+J23</f>
        <v>1639.5</v>
      </c>
      <c r="K20" s="22">
        <f>J20/J43</f>
        <v>0.2094297685350774</v>
      </c>
      <c r="L20" s="102">
        <f>L21+L22+L23</f>
        <v>1638.1</v>
      </c>
      <c r="M20" s="22">
        <f>L20/L43</f>
        <v>0.21623940649998674</v>
      </c>
      <c r="N20" s="102">
        <f>N21+N22+N23</f>
        <v>1063.9</v>
      </c>
      <c r="O20" s="22">
        <f>N20/N43</f>
        <v>0.1517321049103641</v>
      </c>
      <c r="P20" s="102">
        <f>P21+P22+P23</f>
        <v>1962.21</v>
      </c>
      <c r="Q20" s="22">
        <f>P20/P43</f>
        <v>0.18142220899044073</v>
      </c>
    </row>
    <row r="21" spans="1:17" ht="17.25" customHeight="1">
      <c r="A21" s="43" t="s">
        <v>168</v>
      </c>
      <c r="B21" s="148" t="s">
        <v>170</v>
      </c>
      <c r="C21" s="151"/>
      <c r="D21" s="151"/>
      <c r="E21" s="151"/>
      <c r="F21" s="151"/>
      <c r="G21" s="151"/>
      <c r="H21" s="151"/>
      <c r="I21" s="152"/>
      <c r="J21" s="103">
        <v>0</v>
      </c>
      <c r="K21" s="22">
        <f>J21/J43</f>
        <v>0</v>
      </c>
      <c r="L21" s="103">
        <v>0</v>
      </c>
      <c r="M21" s="22">
        <f>L21/L43</f>
        <v>0</v>
      </c>
      <c r="N21" s="103">
        <v>0</v>
      </c>
      <c r="O21" s="22">
        <f>N21/N43</f>
        <v>0</v>
      </c>
      <c r="P21" s="103">
        <v>13.4</v>
      </c>
      <c r="Q21" s="22">
        <f>P21/P43</f>
        <v>0.0012389385440253113</v>
      </c>
    </row>
    <row r="22" spans="1:17" ht="18.75" customHeight="1">
      <c r="A22" s="43" t="s">
        <v>152</v>
      </c>
      <c r="B22" s="148" t="s">
        <v>153</v>
      </c>
      <c r="C22" s="151"/>
      <c r="D22" s="151"/>
      <c r="E22" s="151"/>
      <c r="F22" s="151"/>
      <c r="G22" s="151"/>
      <c r="H22" s="151"/>
      <c r="I22" s="152"/>
      <c r="J22" s="103">
        <v>1612.5</v>
      </c>
      <c r="K22" s="22">
        <f>J22/J43</f>
        <v>0.20598078790046495</v>
      </c>
      <c r="L22" s="103">
        <v>1612.1</v>
      </c>
      <c r="M22" s="22">
        <f>L22/L43</f>
        <v>0.21280724450194044</v>
      </c>
      <c r="N22" s="103">
        <v>943.9</v>
      </c>
      <c r="O22" s="22">
        <f>N22/N43</f>
        <v>0.13461785301709997</v>
      </c>
      <c r="P22" s="103">
        <v>1842.81</v>
      </c>
      <c r="Q22" s="22">
        <f>P22/P43</f>
        <v>0.1703827118145734</v>
      </c>
    </row>
    <row r="23" spans="1:17" ht="26.25" customHeight="1">
      <c r="A23" s="43" t="s">
        <v>91</v>
      </c>
      <c r="B23" s="148" t="s">
        <v>84</v>
      </c>
      <c r="C23" s="151"/>
      <c r="D23" s="151"/>
      <c r="E23" s="151"/>
      <c r="F23" s="151"/>
      <c r="G23" s="151"/>
      <c r="H23" s="151"/>
      <c r="I23" s="152"/>
      <c r="J23" s="103">
        <v>27</v>
      </c>
      <c r="K23" s="22">
        <f>J23/J43</f>
        <v>0.0034489806346124363</v>
      </c>
      <c r="L23" s="103">
        <v>26</v>
      </c>
      <c r="M23" s="22">
        <f>L23/L43</f>
        <v>0.003432161998046307</v>
      </c>
      <c r="N23" s="103">
        <v>120</v>
      </c>
      <c r="O23" s="22">
        <f>N23/N43</f>
        <v>0.017114251893264112</v>
      </c>
      <c r="P23" s="103">
        <v>106</v>
      </c>
      <c r="Q23" s="22">
        <f>P23/P43</f>
        <v>0.009800558631842014</v>
      </c>
    </row>
    <row r="24" spans="1:17" ht="20.25" customHeight="1">
      <c r="A24" s="44" t="s">
        <v>3</v>
      </c>
      <c r="B24" s="145" t="s">
        <v>19</v>
      </c>
      <c r="C24" s="146"/>
      <c r="D24" s="146"/>
      <c r="E24" s="146"/>
      <c r="F24" s="146"/>
      <c r="G24" s="146"/>
      <c r="H24" s="146"/>
      <c r="I24" s="147"/>
      <c r="J24" s="102">
        <f>J25+J26+J27+J28</f>
        <v>1143.2</v>
      </c>
      <c r="K24" s="22">
        <f>J24/J43</f>
        <v>0.14603239486996064</v>
      </c>
      <c r="L24" s="102">
        <f>L25+L26+L27+L28</f>
        <v>1083.5</v>
      </c>
      <c r="M24" s="22">
        <f>L24/L43</f>
        <v>0.14302875095704515</v>
      </c>
      <c r="N24" s="102">
        <f>N25+N26+N27+N28</f>
        <v>749.4</v>
      </c>
      <c r="O24" s="22">
        <f>N24/N43</f>
        <v>0.10687850307343438</v>
      </c>
      <c r="P24" s="102">
        <f>P25+P26+P27+P28</f>
        <v>417.42</v>
      </c>
      <c r="Q24" s="22">
        <f>P24/P43</f>
        <v>0.03859386022739145</v>
      </c>
    </row>
    <row r="25" spans="1:17" ht="22.5" customHeight="1" hidden="1">
      <c r="A25" s="43" t="s">
        <v>92</v>
      </c>
      <c r="B25" s="148" t="s">
        <v>85</v>
      </c>
      <c r="C25" s="151"/>
      <c r="D25" s="151"/>
      <c r="E25" s="151"/>
      <c r="F25" s="151"/>
      <c r="G25" s="151"/>
      <c r="H25" s="151"/>
      <c r="I25" s="152"/>
      <c r="J25" s="103">
        <v>0</v>
      </c>
      <c r="K25" s="22" t="e">
        <f>J25/J60</f>
        <v>#DIV/0!</v>
      </c>
      <c r="L25" s="103">
        <v>0</v>
      </c>
      <c r="M25" s="22">
        <f>L25/2207.3</f>
        <v>0</v>
      </c>
      <c r="N25" s="103">
        <v>0</v>
      </c>
      <c r="O25" s="22" t="e">
        <f>N25/N60</f>
        <v>#DIV/0!</v>
      </c>
      <c r="P25" s="103">
        <v>0</v>
      </c>
      <c r="Q25" s="22" t="e">
        <f>P25/P60</f>
        <v>#DIV/0!</v>
      </c>
    </row>
    <row r="26" spans="1:17" ht="16.5" customHeight="1">
      <c r="A26" s="43" t="s">
        <v>4</v>
      </c>
      <c r="B26" s="148" t="s">
        <v>78</v>
      </c>
      <c r="C26" s="151"/>
      <c r="D26" s="151"/>
      <c r="E26" s="151"/>
      <c r="F26" s="151"/>
      <c r="G26" s="151"/>
      <c r="H26" s="151"/>
      <c r="I26" s="152"/>
      <c r="J26" s="103">
        <v>340.3</v>
      </c>
      <c r="K26" s="22">
        <f>J26/J43</f>
        <v>0.04346992999846712</v>
      </c>
      <c r="L26" s="103">
        <v>340.3</v>
      </c>
      <c r="M26" s="22">
        <f>L26/L43</f>
        <v>0.0449217203051984</v>
      </c>
      <c r="N26" s="103">
        <v>80</v>
      </c>
      <c r="O26" s="22">
        <f>N26/N43</f>
        <v>0.011409501262176077</v>
      </c>
      <c r="P26" s="103">
        <v>0</v>
      </c>
      <c r="Q26" s="22">
        <f>P26/P43</f>
        <v>0</v>
      </c>
    </row>
    <row r="27" spans="1:17" ht="16.5" customHeight="1">
      <c r="A27" s="43" t="s">
        <v>75</v>
      </c>
      <c r="B27" s="148" t="s">
        <v>72</v>
      </c>
      <c r="C27" s="151"/>
      <c r="D27" s="151"/>
      <c r="E27" s="151"/>
      <c r="F27" s="151"/>
      <c r="G27" s="151"/>
      <c r="H27" s="151"/>
      <c r="I27" s="152"/>
      <c r="J27" s="103">
        <v>802.9</v>
      </c>
      <c r="K27" s="22">
        <f>J27/J43</f>
        <v>0.10256246487149352</v>
      </c>
      <c r="L27" s="103">
        <v>743.2</v>
      </c>
      <c r="M27" s="22">
        <f>L27/L43</f>
        <v>0.09810703065184675</v>
      </c>
      <c r="N27" s="103">
        <v>669.4</v>
      </c>
      <c r="O27" s="22">
        <f>N27/N43</f>
        <v>0.09546900181125831</v>
      </c>
      <c r="P27" s="103">
        <v>417.42</v>
      </c>
      <c r="Q27" s="22">
        <f>P27/P43</f>
        <v>0.03859386022739145</v>
      </c>
    </row>
    <row r="28" spans="1:17" ht="39.75" customHeight="1" hidden="1">
      <c r="A28" s="43" t="s">
        <v>93</v>
      </c>
      <c r="B28" s="148" t="s">
        <v>86</v>
      </c>
      <c r="C28" s="151"/>
      <c r="D28" s="151"/>
      <c r="E28" s="151"/>
      <c r="F28" s="151"/>
      <c r="G28" s="151"/>
      <c r="H28" s="151"/>
      <c r="I28" s="152"/>
      <c r="J28" s="103">
        <v>0</v>
      </c>
      <c r="K28" s="22" t="e">
        <f>J28/J63</f>
        <v>#DIV/0!</v>
      </c>
      <c r="L28" s="103">
        <v>0</v>
      </c>
      <c r="M28" s="22">
        <f>L28/2207.3</f>
        <v>0</v>
      </c>
      <c r="N28" s="103">
        <v>0</v>
      </c>
      <c r="O28" s="22" t="e">
        <f>N28/N63</f>
        <v>#DIV/0!</v>
      </c>
      <c r="P28" s="103">
        <v>0</v>
      </c>
      <c r="Q28" s="22" t="e">
        <f>P28/P63</f>
        <v>#DIV/0!</v>
      </c>
    </row>
    <row r="29" spans="1:17" ht="20.25" customHeight="1">
      <c r="A29" s="44" t="s">
        <v>5</v>
      </c>
      <c r="B29" s="145" t="s">
        <v>6</v>
      </c>
      <c r="C29" s="146"/>
      <c r="D29" s="146"/>
      <c r="E29" s="146"/>
      <c r="F29" s="146"/>
      <c r="G29" s="146"/>
      <c r="H29" s="146"/>
      <c r="I29" s="147"/>
      <c r="J29" s="102">
        <f>J30+J31</f>
        <v>31.5</v>
      </c>
      <c r="K29" s="22">
        <f>J29/J43</f>
        <v>0.004023810740381176</v>
      </c>
      <c r="L29" s="102">
        <f>L30+L31</f>
        <v>31.4</v>
      </c>
      <c r="M29" s="22">
        <f>L29/L43</f>
        <v>0.004144995643794386</v>
      </c>
      <c r="N29" s="102">
        <f>N30+N31</f>
        <v>12</v>
      </c>
      <c r="O29" s="22">
        <f>N29/N43</f>
        <v>0.0017114251893264115</v>
      </c>
      <c r="P29" s="102">
        <f>P30+P31</f>
        <v>3327.01</v>
      </c>
      <c r="Q29" s="22">
        <f>P29/P43</f>
        <v>0.3076090242804217</v>
      </c>
    </row>
    <row r="30" spans="1:17" ht="17.25" customHeight="1">
      <c r="A30" s="43" t="s">
        <v>7</v>
      </c>
      <c r="B30" s="148" t="s">
        <v>79</v>
      </c>
      <c r="C30" s="151"/>
      <c r="D30" s="151"/>
      <c r="E30" s="151"/>
      <c r="F30" s="151"/>
      <c r="G30" s="151"/>
      <c r="H30" s="151"/>
      <c r="I30" s="152"/>
      <c r="J30" s="103">
        <v>0</v>
      </c>
      <c r="K30" s="22">
        <f>J30/J43</f>
        <v>0</v>
      </c>
      <c r="L30" s="103">
        <v>0</v>
      </c>
      <c r="M30" s="22">
        <f>L30/L43</f>
        <v>0</v>
      </c>
      <c r="N30" s="103">
        <v>0</v>
      </c>
      <c r="O30" s="22">
        <f>N30/N43</f>
        <v>0</v>
      </c>
      <c r="P30" s="103">
        <v>3283.15</v>
      </c>
      <c r="Q30" s="22">
        <f>P30/P43</f>
        <v>0.3035538120012463</v>
      </c>
    </row>
    <row r="31" spans="1:17" ht="20.25" customHeight="1">
      <c r="A31" s="43" t="s">
        <v>67</v>
      </c>
      <c r="B31" s="148" t="s">
        <v>233</v>
      </c>
      <c r="C31" s="151"/>
      <c r="D31" s="151"/>
      <c r="E31" s="151"/>
      <c r="F31" s="151"/>
      <c r="G31" s="151"/>
      <c r="H31" s="151"/>
      <c r="I31" s="152"/>
      <c r="J31" s="103">
        <v>31.5</v>
      </c>
      <c r="K31" s="22">
        <f>J31/J43</f>
        <v>0.004023810740381176</v>
      </c>
      <c r="L31" s="103">
        <v>31.4</v>
      </c>
      <c r="M31" s="22">
        <f>L31/L43</f>
        <v>0.004144995643794386</v>
      </c>
      <c r="N31" s="103">
        <v>12</v>
      </c>
      <c r="O31" s="22">
        <f>N31/N43</f>
        <v>0.0017114251893264115</v>
      </c>
      <c r="P31" s="103">
        <v>43.86</v>
      </c>
      <c r="Q31" s="22">
        <f>P31/P43</f>
        <v>0.004055212279175384</v>
      </c>
    </row>
    <row r="32" spans="1:17" ht="18" customHeight="1">
      <c r="A32" s="44" t="s">
        <v>8</v>
      </c>
      <c r="B32" s="145" t="s">
        <v>147</v>
      </c>
      <c r="C32" s="146"/>
      <c r="D32" s="146"/>
      <c r="E32" s="146"/>
      <c r="F32" s="146"/>
      <c r="G32" s="146"/>
      <c r="H32" s="146"/>
      <c r="I32" s="147"/>
      <c r="J32" s="102">
        <f>J33</f>
        <v>1721.1</v>
      </c>
      <c r="K32" s="22">
        <f>J32/J43</f>
        <v>0.21985335445301718</v>
      </c>
      <c r="L32" s="102">
        <f>L33</f>
        <v>1600.2</v>
      </c>
      <c r="M32" s="22">
        <f>L32/L43</f>
        <v>0.2112363703566808</v>
      </c>
      <c r="N32" s="102">
        <f>N33</f>
        <v>1839.7</v>
      </c>
      <c r="O32" s="22">
        <f>N32/N43</f>
        <v>0.2623757434003166</v>
      </c>
      <c r="P32" s="102">
        <f>P33</f>
        <v>1792.56</v>
      </c>
      <c r="Q32" s="22">
        <f>P32/P43</f>
        <v>0.1657366922744785</v>
      </c>
    </row>
    <row r="33" spans="1:17" ht="15.75" customHeight="1">
      <c r="A33" s="43" t="s">
        <v>9</v>
      </c>
      <c r="B33" s="148" t="s">
        <v>280</v>
      </c>
      <c r="C33" s="151"/>
      <c r="D33" s="151"/>
      <c r="E33" s="151"/>
      <c r="F33" s="151"/>
      <c r="G33" s="151"/>
      <c r="H33" s="151"/>
      <c r="I33" s="152"/>
      <c r="J33" s="103">
        <v>1721.1</v>
      </c>
      <c r="K33" s="22">
        <f>J33/J43</f>
        <v>0.21985335445301718</v>
      </c>
      <c r="L33" s="103">
        <v>1600.2</v>
      </c>
      <c r="M33" s="22">
        <f>L33/L43</f>
        <v>0.2112363703566808</v>
      </c>
      <c r="N33" s="103">
        <v>1839.7</v>
      </c>
      <c r="O33" s="22">
        <f>N33/N43</f>
        <v>0.2623757434003166</v>
      </c>
      <c r="P33" s="103">
        <v>1792.56</v>
      </c>
      <c r="Q33" s="22">
        <f>P33/P43</f>
        <v>0.1657366922744785</v>
      </c>
    </row>
    <row r="34" spans="1:17" ht="18.75" customHeight="1" hidden="1">
      <c r="A34" s="65"/>
      <c r="B34" s="148"/>
      <c r="C34" s="151"/>
      <c r="D34" s="151"/>
      <c r="E34" s="151"/>
      <c r="F34" s="151"/>
      <c r="G34" s="151"/>
      <c r="H34" s="151"/>
      <c r="I34" s="152"/>
      <c r="J34" s="103"/>
      <c r="K34" s="22" t="e">
        <f>J34/J69</f>
        <v>#DIV/0!</v>
      </c>
      <c r="L34" s="103"/>
      <c r="M34" s="22">
        <f>L34/2207.3</f>
        <v>0</v>
      </c>
      <c r="N34" s="103"/>
      <c r="O34" s="22" t="e">
        <f>N34/N69</f>
        <v>#DIV/0!</v>
      </c>
      <c r="P34" s="103"/>
      <c r="Q34" s="22" t="e">
        <f>P34/P69</f>
        <v>#DIV/0!</v>
      </c>
    </row>
    <row r="35" spans="1:17" ht="20.25" customHeight="1">
      <c r="A35" s="48" t="s">
        <v>115</v>
      </c>
      <c r="B35" s="145" t="s">
        <v>56</v>
      </c>
      <c r="C35" s="146"/>
      <c r="D35" s="146"/>
      <c r="E35" s="146"/>
      <c r="F35" s="146"/>
      <c r="G35" s="146"/>
      <c r="H35" s="146"/>
      <c r="I35" s="147"/>
      <c r="J35" s="102">
        <f>J36</f>
        <v>13</v>
      </c>
      <c r="K35" s="22">
        <f>J35/J43</f>
        <v>0.001660620305554136</v>
      </c>
      <c r="L35" s="102">
        <f>L36</f>
        <v>13</v>
      </c>
      <c r="M35" s="22">
        <f>L35/L43</f>
        <v>0.0017160809990231535</v>
      </c>
      <c r="N35" s="102">
        <f>N36</f>
        <v>50</v>
      </c>
      <c r="O35" s="22">
        <f>N35/N43</f>
        <v>0.007130938288860048</v>
      </c>
      <c r="P35" s="102">
        <f>P36</f>
        <v>5</v>
      </c>
      <c r="Q35" s="22">
        <f>P35/P43</f>
        <v>0.0004622905015019818</v>
      </c>
    </row>
    <row r="36" spans="1:17" ht="18" customHeight="1">
      <c r="A36" s="18" t="s">
        <v>113</v>
      </c>
      <c r="B36" s="148" t="s">
        <v>242</v>
      </c>
      <c r="C36" s="151"/>
      <c r="D36" s="151"/>
      <c r="E36" s="151"/>
      <c r="F36" s="151"/>
      <c r="G36" s="151"/>
      <c r="H36" s="151"/>
      <c r="I36" s="152"/>
      <c r="J36" s="104">
        <v>13</v>
      </c>
      <c r="K36" s="22">
        <f>J36/J43</f>
        <v>0.001660620305554136</v>
      </c>
      <c r="L36" s="104">
        <v>13</v>
      </c>
      <c r="M36" s="22">
        <f>L36/L43</f>
        <v>0.0017160809990231535</v>
      </c>
      <c r="N36" s="104">
        <v>50</v>
      </c>
      <c r="O36" s="22">
        <f>N36/N43</f>
        <v>0.007130938288860048</v>
      </c>
      <c r="P36" s="104">
        <v>5</v>
      </c>
      <c r="Q36" s="22">
        <f>P36/P43</f>
        <v>0.0004622905015019818</v>
      </c>
    </row>
    <row r="37" spans="1:17" ht="19.5" customHeight="1">
      <c r="A37" s="48" t="s">
        <v>10</v>
      </c>
      <c r="B37" s="145" t="s">
        <v>141</v>
      </c>
      <c r="C37" s="146"/>
      <c r="D37" s="146"/>
      <c r="E37" s="146"/>
      <c r="F37" s="146"/>
      <c r="G37" s="146"/>
      <c r="H37" s="146"/>
      <c r="I37" s="147"/>
      <c r="J37" s="102">
        <f>J38</f>
        <v>37</v>
      </c>
      <c r="K37" s="22">
        <f>J37/J43</f>
        <v>0.004726380869654079</v>
      </c>
      <c r="L37" s="102">
        <f>L38</f>
        <v>37</v>
      </c>
      <c r="M37" s="22">
        <f>L37/L43</f>
        <v>0.004884230535681283</v>
      </c>
      <c r="N37" s="102">
        <f>N38</f>
        <v>41</v>
      </c>
      <c r="O37" s="22">
        <f>N37/N43</f>
        <v>0.005847369396865239</v>
      </c>
      <c r="P37" s="102">
        <f>P38</f>
        <v>19.86</v>
      </c>
      <c r="Q37" s="22">
        <f>P37/P43</f>
        <v>0.0018362178719658717</v>
      </c>
    </row>
    <row r="38" spans="1:17" ht="23.25" customHeight="1">
      <c r="A38" s="56" t="s">
        <v>140</v>
      </c>
      <c r="B38" s="189" t="s">
        <v>141</v>
      </c>
      <c r="C38" s="184"/>
      <c r="D38" s="184"/>
      <c r="E38" s="184"/>
      <c r="F38" s="184"/>
      <c r="G38" s="184"/>
      <c r="H38" s="184"/>
      <c r="I38" s="190"/>
      <c r="J38" s="104">
        <v>37</v>
      </c>
      <c r="K38" s="22">
        <f>J38/J43</f>
        <v>0.004726380869654079</v>
      </c>
      <c r="L38" s="104">
        <v>37</v>
      </c>
      <c r="M38" s="22">
        <f>L38/L43</f>
        <v>0.004884230535681283</v>
      </c>
      <c r="N38" s="104">
        <v>41</v>
      </c>
      <c r="O38" s="22">
        <f>N38/N43</f>
        <v>0.005847369396865239</v>
      </c>
      <c r="P38" s="104">
        <v>19.86</v>
      </c>
      <c r="Q38" s="22">
        <f>P38/P43</f>
        <v>0.0018362178719658717</v>
      </c>
    </row>
    <row r="39" spans="1:17" ht="23.25" customHeight="1" hidden="1">
      <c r="A39" s="48" t="s">
        <v>10</v>
      </c>
      <c r="B39" s="145" t="s">
        <v>11</v>
      </c>
      <c r="C39" s="146"/>
      <c r="D39" s="146"/>
      <c r="E39" s="146"/>
      <c r="F39" s="146"/>
      <c r="G39" s="105"/>
      <c r="H39" s="105"/>
      <c r="I39" s="106"/>
      <c r="J39" s="104"/>
      <c r="K39" s="22" t="e">
        <f>J39/J74</f>
        <v>#DIV/0!</v>
      </c>
      <c r="L39" s="104"/>
      <c r="M39" s="22">
        <f>L39/2207.3</f>
        <v>0</v>
      </c>
      <c r="N39" s="104"/>
      <c r="O39" s="22" t="e">
        <f>N39/N74</f>
        <v>#DIV/0!</v>
      </c>
      <c r="P39" s="104"/>
      <c r="Q39" s="22" t="e">
        <f>P39/P74</f>
        <v>#DIV/0!</v>
      </c>
    </row>
    <row r="40" spans="1:17" ht="23.25" customHeight="1" hidden="1">
      <c r="A40" s="18" t="s">
        <v>76</v>
      </c>
      <c r="B40" s="148" t="s">
        <v>146</v>
      </c>
      <c r="C40" s="184"/>
      <c r="D40" s="184"/>
      <c r="E40" s="184"/>
      <c r="F40" s="184"/>
      <c r="G40" s="105"/>
      <c r="H40" s="105"/>
      <c r="I40" s="106"/>
      <c r="J40" s="104"/>
      <c r="K40" s="22" t="e">
        <f>J40/J75</f>
        <v>#DIV/0!</v>
      </c>
      <c r="L40" s="104"/>
      <c r="M40" s="22">
        <f>L40/2207.3</f>
        <v>0</v>
      </c>
      <c r="N40" s="104"/>
      <c r="O40" s="22" t="e">
        <f>N40/N75</f>
        <v>#DIV/0!</v>
      </c>
      <c r="P40" s="104"/>
      <c r="Q40" s="22" t="e">
        <f>P40/P75</f>
        <v>#DIV/0!</v>
      </c>
    </row>
    <row r="41" spans="1:17" ht="21" customHeight="1">
      <c r="A41" s="48" t="s">
        <v>142</v>
      </c>
      <c r="B41" s="145" t="s">
        <v>143</v>
      </c>
      <c r="C41" s="146"/>
      <c r="D41" s="146"/>
      <c r="E41" s="146"/>
      <c r="F41" s="146"/>
      <c r="G41" s="146"/>
      <c r="H41" s="146"/>
      <c r="I41" s="147"/>
      <c r="J41" s="102">
        <f>J42</f>
        <v>52.8</v>
      </c>
      <c r="K41" s="22">
        <f>J41/J43</f>
        <v>0.006744673241019876</v>
      </c>
      <c r="L41" s="102">
        <f>L42</f>
        <v>37.9</v>
      </c>
      <c r="M41" s="22">
        <f>L41/L43</f>
        <v>0.005003036143305963</v>
      </c>
      <c r="N41" s="102">
        <f>N42</f>
        <v>28.7</v>
      </c>
      <c r="O41" s="22">
        <f>N41/N43</f>
        <v>0.004093158577805667</v>
      </c>
      <c r="P41" s="102">
        <f>P42</f>
        <v>52.04</v>
      </c>
      <c r="Q41" s="22">
        <f>P41/P43</f>
        <v>0.004811519539632626</v>
      </c>
    </row>
    <row r="42" spans="1:17" ht="27.75" customHeight="1">
      <c r="A42" s="18" t="s">
        <v>144</v>
      </c>
      <c r="B42" s="148" t="s">
        <v>145</v>
      </c>
      <c r="C42" s="151"/>
      <c r="D42" s="151"/>
      <c r="E42" s="151"/>
      <c r="F42" s="151"/>
      <c r="G42" s="151"/>
      <c r="H42" s="151"/>
      <c r="I42" s="152"/>
      <c r="J42" s="104">
        <v>52.8</v>
      </c>
      <c r="K42" s="22">
        <f>J42/J43</f>
        <v>0.006744673241019876</v>
      </c>
      <c r="L42" s="104">
        <v>37.9</v>
      </c>
      <c r="M42" s="22">
        <f>L42/L43</f>
        <v>0.005003036143305963</v>
      </c>
      <c r="N42" s="104">
        <v>28.7</v>
      </c>
      <c r="O42" s="22">
        <f>N42/N43</f>
        <v>0.004093158577805667</v>
      </c>
      <c r="P42" s="104">
        <v>52.04</v>
      </c>
      <c r="Q42" s="22">
        <f>P42/P43</f>
        <v>0.004811519539632626</v>
      </c>
    </row>
    <row r="43" spans="1:17" ht="21" customHeight="1">
      <c r="A43" s="43"/>
      <c r="B43" s="148" t="s">
        <v>22</v>
      </c>
      <c r="C43" s="151"/>
      <c r="D43" s="151"/>
      <c r="E43" s="151"/>
      <c r="F43" s="151"/>
      <c r="G43" s="151"/>
      <c r="H43" s="151"/>
      <c r="I43" s="152"/>
      <c r="J43" s="102">
        <f>J42+J38+J36+J32+J29+J24+J20+J17+J8+J15</f>
        <v>7828.400000000001</v>
      </c>
      <c r="K43" s="22">
        <f>J43/J43</f>
        <v>1</v>
      </c>
      <c r="L43" s="102">
        <f>L42+L38+L36+L32+L29+L24+L20+L17+L8+L15</f>
        <v>7575.4000000000015</v>
      </c>
      <c r="M43" s="22">
        <f>L43/L43</f>
        <v>1</v>
      </c>
      <c r="N43" s="102">
        <f>N42+N38+N36+N32+N29+N24+N20+N17+N8+N15</f>
        <v>7011.700000000001</v>
      </c>
      <c r="O43" s="22">
        <f>N43/N43</f>
        <v>1</v>
      </c>
      <c r="P43" s="102">
        <f>P42+P38+P36+P32+P29+P24+P20+P17+P8+P15</f>
        <v>10815.710000000001</v>
      </c>
      <c r="Q43" s="22">
        <f>P43/P43</f>
        <v>1</v>
      </c>
    </row>
  </sheetData>
  <sheetProtection/>
  <mergeCells count="40">
    <mergeCell ref="B42:I42"/>
    <mergeCell ref="B43:I43"/>
    <mergeCell ref="B7:I7"/>
    <mergeCell ref="B36:I36"/>
    <mergeCell ref="B37:I37"/>
    <mergeCell ref="B38:I38"/>
    <mergeCell ref="B41:I41"/>
    <mergeCell ref="B31:I31"/>
    <mergeCell ref="B32:I32"/>
    <mergeCell ref="B25:I25"/>
    <mergeCell ref="B26:I26"/>
    <mergeCell ref="B19:I19"/>
    <mergeCell ref="B33:I33"/>
    <mergeCell ref="B35:I35"/>
    <mergeCell ref="B27:I27"/>
    <mergeCell ref="B28:I28"/>
    <mergeCell ref="B29:I29"/>
    <mergeCell ref="B30:I30"/>
    <mergeCell ref="B21:I21"/>
    <mergeCell ref="B34:I34"/>
    <mergeCell ref="B22:I22"/>
    <mergeCell ref="A4:O4"/>
    <mergeCell ref="A5:O5"/>
    <mergeCell ref="B8:I8"/>
    <mergeCell ref="B9:I9"/>
    <mergeCell ref="B11:I11"/>
    <mergeCell ref="B20:I20"/>
    <mergeCell ref="B16:I16"/>
    <mergeCell ref="B17:I17"/>
    <mergeCell ref="B18:I18"/>
    <mergeCell ref="L1:Q1"/>
    <mergeCell ref="B39:F39"/>
    <mergeCell ref="B40:F40"/>
    <mergeCell ref="B10:I10"/>
    <mergeCell ref="B13:I13"/>
    <mergeCell ref="B14:I14"/>
    <mergeCell ref="B15:I15"/>
    <mergeCell ref="B12:I12"/>
    <mergeCell ref="B23:I23"/>
    <mergeCell ref="B24:I24"/>
  </mergeCells>
  <printOptions/>
  <pageMargins left="0.7480314960629921" right="0.15748031496062992" top="0.15748031496062992" bottom="0.2362204724409449" header="0.15748031496062992" footer="0.1968503937007874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27"/>
  <sheetViews>
    <sheetView zoomScalePageLayoutView="0" workbookViewId="0" topLeftCell="A1">
      <selection activeCell="D125" sqref="D125"/>
    </sheetView>
  </sheetViews>
  <sheetFormatPr defaultColWidth="9.00390625" defaultRowHeight="12.75"/>
  <cols>
    <col min="1" max="1" width="47.75390625" style="0" customWidth="1"/>
    <col min="2" max="2" width="6.875" style="0" customWidth="1"/>
    <col min="3" max="3" width="11.25390625" style="0" customWidth="1"/>
    <col min="4" max="4" width="11.125" style="0" customWidth="1"/>
    <col min="5" max="5" width="9.25390625" style="0" customWidth="1"/>
    <col min="6" max="6" width="9.25390625" style="0" bestFit="1" customWidth="1"/>
  </cols>
  <sheetData>
    <row r="1" spans="4:6" ht="15">
      <c r="D1" s="192" t="s">
        <v>98</v>
      </c>
      <c r="E1" s="192"/>
      <c r="F1" s="192"/>
    </row>
    <row r="2" spans="4:6" ht="15">
      <c r="D2" s="12"/>
      <c r="E2" s="12"/>
      <c r="F2" s="12"/>
    </row>
    <row r="3" spans="1:6" ht="12.75">
      <c r="A3" s="193" t="s">
        <v>25</v>
      </c>
      <c r="B3" s="193"/>
      <c r="C3" s="193"/>
      <c r="D3" s="193"/>
      <c r="E3" s="193"/>
      <c r="F3" s="193"/>
    </row>
    <row r="4" spans="1:6" ht="12.75">
      <c r="A4" s="193" t="s">
        <v>269</v>
      </c>
      <c r="B4" s="193"/>
      <c r="C4" s="193"/>
      <c r="D4" s="193"/>
      <c r="E4" s="193"/>
      <c r="F4" s="193"/>
    </row>
    <row r="5" spans="1:6" ht="12.75">
      <c r="A5" s="193" t="s">
        <v>102</v>
      </c>
      <c r="B5" s="193"/>
      <c r="C5" s="193"/>
      <c r="D5" s="193"/>
      <c r="E5" s="193"/>
      <c r="F5" s="193"/>
    </row>
    <row r="6" spans="1:6" ht="12.75">
      <c r="A6" s="20"/>
      <c r="B6" s="20"/>
      <c r="C6" s="20"/>
      <c r="D6" s="20"/>
      <c r="E6" s="20" t="s">
        <v>0</v>
      </c>
      <c r="F6" s="20"/>
    </row>
    <row r="7" spans="1:6" ht="56.25" customHeight="1">
      <c r="A7" s="21" t="s">
        <v>26</v>
      </c>
      <c r="B7" s="21" t="s">
        <v>24</v>
      </c>
      <c r="C7" s="38" t="s">
        <v>270</v>
      </c>
      <c r="D7" s="38" t="s">
        <v>271</v>
      </c>
      <c r="E7" s="38" t="s">
        <v>105</v>
      </c>
      <c r="F7" s="39" t="s">
        <v>27</v>
      </c>
    </row>
    <row r="8" spans="1:6" ht="12.75">
      <c r="A8" s="4" t="s">
        <v>28</v>
      </c>
      <c r="B8" s="4"/>
      <c r="C8" s="110">
        <f>C9+C10+C11+C12+C13+C14+C17+C21+C25+C29+C31+C35</f>
        <v>2962.400000000001</v>
      </c>
      <c r="D8" s="110">
        <f>D9+D10+D11+D12+D14+D17+D21+D25+D29+D31+D13+D35</f>
        <v>2906.4</v>
      </c>
      <c r="E8" s="36">
        <f>D8/C8</f>
        <v>0.98109640831758</v>
      </c>
      <c r="F8" s="111">
        <f>C8-D8</f>
        <v>56.00000000000091</v>
      </c>
    </row>
    <row r="9" spans="1:6" ht="12.75">
      <c r="A9" s="83" t="s">
        <v>44</v>
      </c>
      <c r="B9" s="83">
        <v>211</v>
      </c>
      <c r="C9" s="101">
        <v>1686.5</v>
      </c>
      <c r="D9" s="101">
        <v>1686.1</v>
      </c>
      <c r="E9" s="89">
        <f aca="true" t="shared" si="0" ref="E9:E72">D9/C9</f>
        <v>0.9997628224132818</v>
      </c>
      <c r="F9" s="84">
        <f aca="true" t="shared" si="1" ref="F9:F72">C9-D9</f>
        <v>0.40000000000009095</v>
      </c>
    </row>
    <row r="10" spans="1:6" ht="12.75">
      <c r="A10" s="83" t="s">
        <v>106</v>
      </c>
      <c r="B10" s="83">
        <v>212</v>
      </c>
      <c r="C10" s="101">
        <v>0.4</v>
      </c>
      <c r="D10" s="101">
        <v>0</v>
      </c>
      <c r="E10" s="89">
        <f t="shared" si="0"/>
        <v>0</v>
      </c>
      <c r="F10" s="84">
        <f t="shared" si="1"/>
        <v>0.4</v>
      </c>
    </row>
    <row r="11" spans="1:6" ht="12.75">
      <c r="A11" s="83" t="s">
        <v>62</v>
      </c>
      <c r="B11" s="83">
        <v>213</v>
      </c>
      <c r="C11" s="101">
        <v>506.3</v>
      </c>
      <c r="D11" s="101">
        <v>495.2</v>
      </c>
      <c r="E11" s="89">
        <f t="shared" si="0"/>
        <v>0.9780762393837645</v>
      </c>
      <c r="F11" s="84">
        <f t="shared" si="1"/>
        <v>11.100000000000023</v>
      </c>
    </row>
    <row r="12" spans="1:6" ht="12.75">
      <c r="A12" s="83" t="s">
        <v>63</v>
      </c>
      <c r="B12" s="83">
        <v>221</v>
      </c>
      <c r="C12" s="101">
        <v>54.3</v>
      </c>
      <c r="D12" s="101">
        <v>34.2</v>
      </c>
      <c r="E12" s="89">
        <f t="shared" si="0"/>
        <v>0.6298342541436465</v>
      </c>
      <c r="F12" s="84">
        <f t="shared" si="1"/>
        <v>20.099999999999994</v>
      </c>
    </row>
    <row r="13" spans="1:6" ht="12.75">
      <c r="A13" s="83" t="s">
        <v>118</v>
      </c>
      <c r="B13" s="83">
        <v>222</v>
      </c>
      <c r="C13" s="101">
        <v>0</v>
      </c>
      <c r="D13" s="101">
        <v>0</v>
      </c>
      <c r="E13" s="89">
        <v>0</v>
      </c>
      <c r="F13" s="84">
        <f t="shared" si="1"/>
        <v>0</v>
      </c>
    </row>
    <row r="14" spans="1:6" ht="12.75">
      <c r="A14" s="83" t="s">
        <v>29</v>
      </c>
      <c r="B14" s="83">
        <v>223</v>
      </c>
      <c r="C14" s="101">
        <f>C15+C16</f>
        <v>79.4</v>
      </c>
      <c r="D14" s="101">
        <f>D15+D16</f>
        <v>73</v>
      </c>
      <c r="E14" s="89">
        <f t="shared" si="0"/>
        <v>0.9193954659949621</v>
      </c>
      <c r="F14" s="84">
        <f t="shared" si="1"/>
        <v>6.400000000000006</v>
      </c>
    </row>
    <row r="15" spans="1:6" ht="12.75">
      <c r="A15" s="23" t="s">
        <v>55</v>
      </c>
      <c r="B15" s="23"/>
      <c r="C15" s="112">
        <v>51.1</v>
      </c>
      <c r="D15" s="112">
        <v>46.4</v>
      </c>
      <c r="E15" s="89">
        <v>0</v>
      </c>
      <c r="F15" s="84">
        <f t="shared" si="1"/>
        <v>4.700000000000003</v>
      </c>
    </row>
    <row r="16" spans="1:6" ht="12.75">
      <c r="A16" s="23" t="s">
        <v>31</v>
      </c>
      <c r="B16" s="23"/>
      <c r="C16" s="112">
        <v>28.3</v>
      </c>
      <c r="D16" s="112">
        <v>26.6</v>
      </c>
      <c r="E16" s="89">
        <f t="shared" si="0"/>
        <v>0.9399293286219081</v>
      </c>
      <c r="F16" s="84">
        <f t="shared" si="1"/>
        <v>1.6999999999999993</v>
      </c>
    </row>
    <row r="17" spans="1:6" ht="12.75">
      <c r="A17" s="83" t="s">
        <v>32</v>
      </c>
      <c r="B17" s="83">
        <v>225</v>
      </c>
      <c r="C17" s="101">
        <f>C18+C19+C20</f>
        <v>38.9</v>
      </c>
      <c r="D17" s="101">
        <f>D18+D19+D20</f>
        <v>36.3</v>
      </c>
      <c r="E17" s="89">
        <f t="shared" si="0"/>
        <v>0.9331619537275064</v>
      </c>
      <c r="F17" s="84">
        <f t="shared" si="1"/>
        <v>2.6000000000000014</v>
      </c>
    </row>
    <row r="18" spans="1:6" ht="12.75">
      <c r="A18" s="23" t="s">
        <v>154</v>
      </c>
      <c r="B18" s="83"/>
      <c r="C18" s="112">
        <v>0</v>
      </c>
      <c r="D18" s="112">
        <v>0</v>
      </c>
      <c r="E18" s="89">
        <v>0</v>
      </c>
      <c r="F18" s="84">
        <f t="shared" si="1"/>
        <v>0</v>
      </c>
    </row>
    <row r="19" spans="1:6" ht="12.75">
      <c r="A19" s="23" t="s">
        <v>108</v>
      </c>
      <c r="B19" s="83"/>
      <c r="C19" s="112">
        <v>0</v>
      </c>
      <c r="D19" s="112">
        <v>0</v>
      </c>
      <c r="E19" s="89">
        <v>0</v>
      </c>
      <c r="F19" s="84">
        <f t="shared" si="1"/>
        <v>0</v>
      </c>
    </row>
    <row r="20" spans="1:6" ht="12.75">
      <c r="A20" s="113" t="s">
        <v>173</v>
      </c>
      <c r="B20" s="23"/>
      <c r="C20" s="112">
        <v>38.9</v>
      </c>
      <c r="D20" s="112">
        <v>36.3</v>
      </c>
      <c r="E20" s="89">
        <f t="shared" si="0"/>
        <v>0.9331619537275064</v>
      </c>
      <c r="F20" s="84">
        <f t="shared" si="1"/>
        <v>2.6000000000000014</v>
      </c>
    </row>
    <row r="21" spans="1:6" ht="12.75">
      <c r="A21" s="83" t="s">
        <v>33</v>
      </c>
      <c r="B21" s="83">
        <v>226</v>
      </c>
      <c r="C21" s="101">
        <f>C24+C22+C23</f>
        <v>118.89999999999999</v>
      </c>
      <c r="D21" s="101">
        <f>D24+D22+D23</f>
        <v>118.1</v>
      </c>
      <c r="E21" s="89">
        <f t="shared" si="0"/>
        <v>0.9932716568544996</v>
      </c>
      <c r="F21" s="84">
        <f t="shared" si="1"/>
        <v>0.7999999999999972</v>
      </c>
    </row>
    <row r="22" spans="1:6" ht="12.75">
      <c r="A22" s="23" t="s">
        <v>174</v>
      </c>
      <c r="B22" s="83"/>
      <c r="C22" s="112">
        <v>0</v>
      </c>
      <c r="D22" s="112">
        <v>0</v>
      </c>
      <c r="E22" s="89">
        <v>0</v>
      </c>
      <c r="F22" s="84">
        <f t="shared" si="1"/>
        <v>0</v>
      </c>
    </row>
    <row r="23" spans="1:6" ht="12.75">
      <c r="A23" s="23" t="s">
        <v>110</v>
      </c>
      <c r="B23" s="83"/>
      <c r="C23" s="112">
        <v>35.3</v>
      </c>
      <c r="D23" s="112">
        <v>34.6</v>
      </c>
      <c r="E23" s="89">
        <f t="shared" si="0"/>
        <v>0.9801699716713882</v>
      </c>
      <c r="F23" s="84">
        <f t="shared" si="1"/>
        <v>0.6999999999999957</v>
      </c>
    </row>
    <row r="24" spans="1:6" ht="12.75">
      <c r="A24" s="113" t="s">
        <v>298</v>
      </c>
      <c r="B24" s="23"/>
      <c r="C24" s="112">
        <v>83.6</v>
      </c>
      <c r="D24" s="114">
        <v>83.5</v>
      </c>
      <c r="E24" s="89">
        <f t="shared" si="0"/>
        <v>0.9988038277511962</v>
      </c>
      <c r="F24" s="84">
        <f t="shared" si="1"/>
        <v>0.09999999999999432</v>
      </c>
    </row>
    <row r="25" spans="1:6" ht="12.75">
      <c r="A25" s="83" t="s">
        <v>34</v>
      </c>
      <c r="B25" s="83">
        <v>290</v>
      </c>
      <c r="C25" s="101">
        <f>C27+C26+C28</f>
        <v>38</v>
      </c>
      <c r="D25" s="101">
        <f>D27+D26+D28</f>
        <v>33.4</v>
      </c>
      <c r="E25" s="89">
        <f t="shared" si="0"/>
        <v>0.8789473684210526</v>
      </c>
      <c r="F25" s="84">
        <f t="shared" si="1"/>
        <v>4.600000000000001</v>
      </c>
    </row>
    <row r="26" spans="1:6" ht="12.75">
      <c r="A26" s="23" t="s">
        <v>119</v>
      </c>
      <c r="B26" s="83"/>
      <c r="C26" s="112">
        <v>8</v>
      </c>
      <c r="D26" s="112">
        <v>6.1</v>
      </c>
      <c r="E26" s="89">
        <f t="shared" si="0"/>
        <v>0.7625</v>
      </c>
      <c r="F26" s="84">
        <f t="shared" si="1"/>
        <v>1.9000000000000004</v>
      </c>
    </row>
    <row r="27" spans="1:6" ht="12.75">
      <c r="A27" s="23" t="s">
        <v>35</v>
      </c>
      <c r="B27" s="83"/>
      <c r="C27" s="112">
        <v>2.5</v>
      </c>
      <c r="D27" s="112">
        <v>0</v>
      </c>
      <c r="E27" s="89">
        <f t="shared" si="0"/>
        <v>0</v>
      </c>
      <c r="F27" s="84">
        <f t="shared" si="1"/>
        <v>2.5</v>
      </c>
    </row>
    <row r="28" spans="1:6" ht="12.75">
      <c r="A28" s="23" t="s">
        <v>110</v>
      </c>
      <c r="B28" s="83"/>
      <c r="C28" s="112">
        <v>27.5</v>
      </c>
      <c r="D28" s="112">
        <v>27.3</v>
      </c>
      <c r="E28" s="89">
        <v>0</v>
      </c>
      <c r="F28" s="84">
        <f t="shared" si="1"/>
        <v>0.1999999999999993</v>
      </c>
    </row>
    <row r="29" spans="1:6" ht="12.75">
      <c r="A29" s="83" t="s">
        <v>36</v>
      </c>
      <c r="B29" s="83">
        <v>310</v>
      </c>
      <c r="C29" s="101">
        <f>C30</f>
        <v>72.8</v>
      </c>
      <c r="D29" s="101">
        <f>D30</f>
        <v>72.5</v>
      </c>
      <c r="E29" s="89">
        <f t="shared" si="0"/>
        <v>0.9958791208791209</v>
      </c>
      <c r="F29" s="84">
        <f t="shared" si="1"/>
        <v>0.29999999999999716</v>
      </c>
    </row>
    <row r="30" spans="1:6" ht="12.75">
      <c r="A30" s="23" t="s">
        <v>120</v>
      </c>
      <c r="B30" s="23"/>
      <c r="C30" s="112">
        <v>72.8</v>
      </c>
      <c r="D30" s="112">
        <v>72.5</v>
      </c>
      <c r="E30" s="89">
        <f t="shared" si="0"/>
        <v>0.9958791208791209</v>
      </c>
      <c r="F30" s="84">
        <f t="shared" si="1"/>
        <v>0.29999999999999716</v>
      </c>
    </row>
    <row r="31" spans="1:6" ht="12.75">
      <c r="A31" s="83" t="s">
        <v>38</v>
      </c>
      <c r="B31" s="83">
        <v>340</v>
      </c>
      <c r="C31" s="101">
        <f>C32+C33+C34</f>
        <v>227.6</v>
      </c>
      <c r="D31" s="101">
        <f>D32+D33+D34</f>
        <v>218.3</v>
      </c>
      <c r="E31" s="89">
        <f t="shared" si="0"/>
        <v>0.9591388400702988</v>
      </c>
      <c r="F31" s="84">
        <f t="shared" si="1"/>
        <v>9.299999999999983</v>
      </c>
    </row>
    <row r="32" spans="1:6" ht="12.75">
      <c r="A32" s="83" t="s">
        <v>39</v>
      </c>
      <c r="B32" s="83"/>
      <c r="C32" s="112">
        <v>107</v>
      </c>
      <c r="D32" s="112">
        <v>106.5</v>
      </c>
      <c r="E32" s="89">
        <f t="shared" si="0"/>
        <v>0.9953271028037384</v>
      </c>
      <c r="F32" s="84">
        <f t="shared" si="1"/>
        <v>0.5</v>
      </c>
    </row>
    <row r="33" spans="1:6" ht="12.75">
      <c r="A33" s="83" t="s">
        <v>116</v>
      </c>
      <c r="B33" s="83"/>
      <c r="C33" s="112">
        <v>120.6</v>
      </c>
      <c r="D33" s="112">
        <v>111.8</v>
      </c>
      <c r="E33" s="89">
        <f t="shared" si="0"/>
        <v>0.9270315091210614</v>
      </c>
      <c r="F33" s="84">
        <f t="shared" si="1"/>
        <v>8.799999999999997</v>
      </c>
    </row>
    <row r="34" spans="1:6" ht="12.75">
      <c r="A34" s="23" t="s">
        <v>107</v>
      </c>
      <c r="B34" s="83"/>
      <c r="C34" s="112">
        <v>0</v>
      </c>
      <c r="D34" s="112">
        <v>0</v>
      </c>
      <c r="E34" s="89">
        <v>0</v>
      </c>
      <c r="F34" s="84">
        <f t="shared" si="1"/>
        <v>0</v>
      </c>
    </row>
    <row r="35" spans="1:6" ht="12.75">
      <c r="A35" s="83" t="s">
        <v>157</v>
      </c>
      <c r="B35" s="83">
        <v>251</v>
      </c>
      <c r="C35" s="101">
        <v>139.3</v>
      </c>
      <c r="D35" s="101">
        <v>139.3</v>
      </c>
      <c r="E35" s="89">
        <f t="shared" si="0"/>
        <v>1</v>
      </c>
      <c r="F35" s="84">
        <f t="shared" si="1"/>
        <v>0</v>
      </c>
    </row>
    <row r="36" spans="1:6" ht="12.75">
      <c r="A36" s="4" t="s">
        <v>57</v>
      </c>
      <c r="B36" s="4"/>
      <c r="C36" s="115">
        <f>C37+C38+C39+C41</f>
        <v>52.800000000000004</v>
      </c>
      <c r="D36" s="115">
        <f>D37+D38+D39+D41</f>
        <v>52.800000000000004</v>
      </c>
      <c r="E36" s="36">
        <f t="shared" si="0"/>
        <v>1</v>
      </c>
      <c r="F36" s="84">
        <f t="shared" si="1"/>
        <v>0</v>
      </c>
    </row>
    <row r="37" spans="1:6" ht="12.75">
      <c r="A37" s="83" t="s">
        <v>44</v>
      </c>
      <c r="B37" s="83">
        <v>211</v>
      </c>
      <c r="C37" s="101">
        <v>40</v>
      </c>
      <c r="D37" s="101">
        <v>40</v>
      </c>
      <c r="E37" s="89">
        <f t="shared" si="0"/>
        <v>1</v>
      </c>
      <c r="F37" s="84">
        <f t="shared" si="1"/>
        <v>0</v>
      </c>
    </row>
    <row r="38" spans="1:6" ht="12.75">
      <c r="A38" s="83" t="s">
        <v>62</v>
      </c>
      <c r="B38" s="83">
        <v>213</v>
      </c>
      <c r="C38" s="101">
        <v>12.1</v>
      </c>
      <c r="D38" s="101">
        <v>12.1</v>
      </c>
      <c r="E38" s="89">
        <f t="shared" si="0"/>
        <v>1</v>
      </c>
      <c r="F38" s="84">
        <f t="shared" si="1"/>
        <v>0</v>
      </c>
    </row>
    <row r="39" spans="1:6" ht="12.75">
      <c r="A39" s="83" t="s">
        <v>36</v>
      </c>
      <c r="B39" s="83">
        <v>310</v>
      </c>
      <c r="C39" s="101">
        <f>C40</f>
        <v>0</v>
      </c>
      <c r="D39" s="101">
        <f>D40</f>
        <v>0</v>
      </c>
      <c r="E39" s="89">
        <v>0</v>
      </c>
      <c r="F39" s="84">
        <f t="shared" si="1"/>
        <v>0</v>
      </c>
    </row>
    <row r="40" spans="1:6" ht="12.75">
      <c r="A40" s="23" t="s">
        <v>37</v>
      </c>
      <c r="B40" s="23"/>
      <c r="C40" s="112">
        <v>0</v>
      </c>
      <c r="D40" s="112">
        <v>0</v>
      </c>
      <c r="E40" s="89">
        <v>0</v>
      </c>
      <c r="F40" s="84">
        <f t="shared" si="1"/>
        <v>0</v>
      </c>
    </row>
    <row r="41" spans="1:6" ht="12.75">
      <c r="A41" s="83" t="s">
        <v>38</v>
      </c>
      <c r="B41" s="83">
        <v>340</v>
      </c>
      <c r="C41" s="101">
        <f>C42</f>
        <v>0.7</v>
      </c>
      <c r="D41" s="101">
        <f>D42</f>
        <v>0.7</v>
      </c>
      <c r="E41" s="89">
        <f t="shared" si="0"/>
        <v>1</v>
      </c>
      <c r="F41" s="84">
        <f t="shared" si="1"/>
        <v>0</v>
      </c>
    </row>
    <row r="42" spans="1:6" ht="12.75">
      <c r="A42" s="23" t="s">
        <v>124</v>
      </c>
      <c r="B42" s="83"/>
      <c r="C42" s="101">
        <v>0.7</v>
      </c>
      <c r="D42" s="101">
        <v>0.7</v>
      </c>
      <c r="E42" s="89">
        <f t="shared" si="0"/>
        <v>1</v>
      </c>
      <c r="F42" s="84">
        <f t="shared" si="1"/>
        <v>0</v>
      </c>
    </row>
    <row r="43" spans="1:6" ht="25.5">
      <c r="A43" s="6" t="s">
        <v>276</v>
      </c>
      <c r="B43" s="83"/>
      <c r="C43" s="102">
        <f>C44</f>
        <v>175.1</v>
      </c>
      <c r="D43" s="102">
        <f>D44</f>
        <v>175.1</v>
      </c>
      <c r="E43" s="22">
        <f>E44</f>
        <v>1</v>
      </c>
      <c r="F43" s="8">
        <f>F44</f>
        <v>0</v>
      </c>
    </row>
    <row r="44" spans="1:6" ht="12.75">
      <c r="A44" s="57" t="s">
        <v>33</v>
      </c>
      <c r="B44" s="83">
        <v>226</v>
      </c>
      <c r="C44" s="101">
        <v>175.1</v>
      </c>
      <c r="D44" s="101">
        <v>175.1</v>
      </c>
      <c r="E44" s="89">
        <f>D44/C44</f>
        <v>1</v>
      </c>
      <c r="F44" s="84">
        <f>C44-D44</f>
        <v>0</v>
      </c>
    </row>
    <row r="45" spans="1:8" ht="15.75" customHeight="1">
      <c r="A45" s="79" t="s">
        <v>117</v>
      </c>
      <c r="B45" s="117"/>
      <c r="C45" s="118">
        <f>C46+C48+C47</f>
        <v>27</v>
      </c>
      <c r="D45" s="118">
        <f>D46+D48+D47</f>
        <v>26</v>
      </c>
      <c r="E45" s="36">
        <v>0</v>
      </c>
      <c r="F45" s="84">
        <f t="shared" si="1"/>
        <v>1</v>
      </c>
      <c r="G45" s="47"/>
      <c r="H45" s="47"/>
    </row>
    <row r="46" spans="1:8" ht="16.5" customHeight="1">
      <c r="A46" s="119" t="s">
        <v>175</v>
      </c>
      <c r="B46" s="117">
        <v>225</v>
      </c>
      <c r="C46" s="120">
        <v>0</v>
      </c>
      <c r="D46" s="120">
        <v>0</v>
      </c>
      <c r="E46" s="89">
        <v>0</v>
      </c>
      <c r="F46" s="84">
        <f t="shared" si="1"/>
        <v>0</v>
      </c>
      <c r="G46" s="47"/>
      <c r="H46" s="47"/>
    </row>
    <row r="47" spans="1:8" ht="24.75" customHeight="1">
      <c r="A47" s="131" t="s">
        <v>172</v>
      </c>
      <c r="B47" s="121">
        <v>226</v>
      </c>
      <c r="C47" s="120">
        <v>27</v>
      </c>
      <c r="D47" s="120">
        <v>26</v>
      </c>
      <c r="E47" s="89">
        <v>0</v>
      </c>
      <c r="F47" s="84">
        <f t="shared" si="1"/>
        <v>1</v>
      </c>
      <c r="G47" s="47"/>
      <c r="H47" s="47"/>
    </row>
    <row r="48" spans="1:8" ht="18" customHeight="1">
      <c r="A48" s="119" t="s">
        <v>172</v>
      </c>
      <c r="B48" s="117">
        <v>251</v>
      </c>
      <c r="C48" s="120">
        <v>0</v>
      </c>
      <c r="D48" s="120">
        <v>0</v>
      </c>
      <c r="E48" s="89">
        <v>0</v>
      </c>
      <c r="F48" s="84">
        <f t="shared" si="1"/>
        <v>0</v>
      </c>
      <c r="G48" s="47"/>
      <c r="H48" s="47"/>
    </row>
    <row r="49" spans="1:8" ht="14.25" customHeight="1">
      <c r="A49" s="116" t="s">
        <v>153</v>
      </c>
      <c r="B49" s="117"/>
      <c r="C49" s="118">
        <f>C50+C51</f>
        <v>1612.5</v>
      </c>
      <c r="D49" s="118">
        <f>D50+D51</f>
        <v>1612.1000000000001</v>
      </c>
      <c r="E49" s="36">
        <f t="shared" si="0"/>
        <v>0.9997519379844962</v>
      </c>
      <c r="F49" s="84">
        <f t="shared" si="1"/>
        <v>0.3999999999998636</v>
      </c>
      <c r="G49" s="47"/>
      <c r="H49" s="47"/>
    </row>
    <row r="50" spans="1:8" ht="13.5" customHeight="1">
      <c r="A50" s="119" t="s">
        <v>109</v>
      </c>
      <c r="B50" s="117">
        <v>225</v>
      </c>
      <c r="C50" s="120">
        <v>1565.5</v>
      </c>
      <c r="D50" s="120">
        <v>1565.4</v>
      </c>
      <c r="E50" s="89">
        <f t="shared" si="0"/>
        <v>0.9999361226445226</v>
      </c>
      <c r="F50" s="84">
        <f t="shared" si="1"/>
        <v>0.09999999999990905</v>
      </c>
      <c r="G50" s="47"/>
      <c r="H50" s="47"/>
    </row>
    <row r="51" spans="1:8" ht="16.5" customHeight="1">
      <c r="A51" s="119" t="s">
        <v>188</v>
      </c>
      <c r="B51" s="121">
        <v>340</v>
      </c>
      <c r="C51" s="120">
        <v>47</v>
      </c>
      <c r="D51" s="120">
        <v>46.7</v>
      </c>
      <c r="E51" s="89">
        <v>0</v>
      </c>
      <c r="F51" s="84">
        <f t="shared" si="1"/>
        <v>0.29999999999999716</v>
      </c>
      <c r="G51" s="47"/>
      <c r="H51" s="47"/>
    </row>
    <row r="52" spans="1:6" ht="12.75">
      <c r="A52" s="4" t="s">
        <v>12</v>
      </c>
      <c r="B52" s="4"/>
      <c r="C52" s="110">
        <f>C53+C55+C63+C59+C61</f>
        <v>1143.2</v>
      </c>
      <c r="D52" s="110">
        <f>D53+D55+D63+D59+D61</f>
        <v>1083.5</v>
      </c>
      <c r="E52" s="36">
        <f t="shared" si="0"/>
        <v>0.947778166550035</v>
      </c>
      <c r="F52" s="84">
        <f t="shared" si="1"/>
        <v>59.700000000000045</v>
      </c>
    </row>
    <row r="53" spans="1:6" ht="12.75">
      <c r="A53" s="4" t="s">
        <v>286</v>
      </c>
      <c r="B53" s="83">
        <v>223</v>
      </c>
      <c r="C53" s="122">
        <f>C54</f>
        <v>345</v>
      </c>
      <c r="D53" s="122">
        <f>D54</f>
        <v>289.6</v>
      </c>
      <c r="E53" s="89">
        <f t="shared" si="0"/>
        <v>0.8394202898550726</v>
      </c>
      <c r="F53" s="84">
        <f t="shared" si="1"/>
        <v>55.39999999999998</v>
      </c>
    </row>
    <row r="54" spans="1:6" ht="12.75">
      <c r="A54" s="123" t="s">
        <v>287</v>
      </c>
      <c r="B54" s="83"/>
      <c r="C54" s="122">
        <v>345</v>
      </c>
      <c r="D54" s="122">
        <v>289.6</v>
      </c>
      <c r="E54" s="89">
        <f t="shared" si="0"/>
        <v>0.8394202898550726</v>
      </c>
      <c r="F54" s="84">
        <f t="shared" si="1"/>
        <v>55.39999999999998</v>
      </c>
    </row>
    <row r="55" spans="1:6" ht="12.75">
      <c r="A55" s="83" t="s">
        <v>123</v>
      </c>
      <c r="B55" s="83">
        <v>225</v>
      </c>
      <c r="C55" s="122">
        <f>C56+C57+C58</f>
        <v>283</v>
      </c>
      <c r="D55" s="122">
        <f>D56+D57+D58</f>
        <v>282.5</v>
      </c>
      <c r="E55" s="89">
        <f t="shared" si="0"/>
        <v>0.9982332155477032</v>
      </c>
      <c r="F55" s="84">
        <f t="shared" si="1"/>
        <v>0.5</v>
      </c>
    </row>
    <row r="56" spans="1:6" ht="12.75">
      <c r="A56" s="23" t="s">
        <v>125</v>
      </c>
      <c r="B56" s="123"/>
      <c r="C56" s="114">
        <v>0</v>
      </c>
      <c r="D56" s="114">
        <v>0</v>
      </c>
      <c r="E56" s="89">
        <v>0</v>
      </c>
      <c r="F56" s="84">
        <f t="shared" si="1"/>
        <v>0</v>
      </c>
    </row>
    <row r="57" spans="1:6" ht="12.75">
      <c r="A57" s="23" t="s">
        <v>126</v>
      </c>
      <c r="B57" s="123"/>
      <c r="C57" s="114">
        <v>283</v>
      </c>
      <c r="D57" s="114">
        <v>282.5</v>
      </c>
      <c r="E57" s="89">
        <v>0</v>
      </c>
      <c r="F57" s="84">
        <f t="shared" si="1"/>
        <v>0.5</v>
      </c>
    </row>
    <row r="58" spans="1:6" ht="12.75">
      <c r="A58" s="23" t="s">
        <v>127</v>
      </c>
      <c r="B58" s="123"/>
      <c r="C58" s="114">
        <v>0</v>
      </c>
      <c r="D58" s="114">
        <v>0</v>
      </c>
      <c r="E58" s="89">
        <v>0</v>
      </c>
      <c r="F58" s="84">
        <f t="shared" si="1"/>
        <v>0</v>
      </c>
    </row>
    <row r="59" spans="1:6" ht="12.75">
      <c r="A59" s="83" t="s">
        <v>33</v>
      </c>
      <c r="B59" s="83">
        <v>226</v>
      </c>
      <c r="C59" s="122">
        <f>C60</f>
        <v>20.5</v>
      </c>
      <c r="D59" s="122">
        <f>D60</f>
        <v>20.5</v>
      </c>
      <c r="E59" s="89">
        <v>0</v>
      </c>
      <c r="F59" s="84">
        <f t="shared" si="1"/>
        <v>0</v>
      </c>
    </row>
    <row r="60" spans="1:6" ht="12.75">
      <c r="A60" s="23" t="s">
        <v>132</v>
      </c>
      <c r="B60" s="83"/>
      <c r="C60" s="122">
        <v>20.5</v>
      </c>
      <c r="D60" s="122">
        <v>20.5</v>
      </c>
      <c r="E60" s="89">
        <v>0</v>
      </c>
      <c r="F60" s="84">
        <f t="shared" si="1"/>
        <v>0</v>
      </c>
    </row>
    <row r="61" spans="1:6" ht="12.75">
      <c r="A61" s="83" t="s">
        <v>36</v>
      </c>
      <c r="B61" s="83">
        <v>310</v>
      </c>
      <c r="C61" s="114">
        <f>C62</f>
        <v>388.3</v>
      </c>
      <c r="D61" s="114">
        <f>D62</f>
        <v>388.3</v>
      </c>
      <c r="E61" s="89">
        <v>0</v>
      </c>
      <c r="F61" s="84">
        <f t="shared" si="1"/>
        <v>0</v>
      </c>
    </row>
    <row r="62" spans="1:6" ht="12.75">
      <c r="A62" s="23" t="s">
        <v>37</v>
      </c>
      <c r="B62" s="123"/>
      <c r="C62" s="114">
        <v>388.3</v>
      </c>
      <c r="D62" s="114">
        <v>388.3</v>
      </c>
      <c r="E62" s="89">
        <v>0</v>
      </c>
      <c r="F62" s="84">
        <f t="shared" si="1"/>
        <v>0</v>
      </c>
    </row>
    <row r="63" spans="1:6" ht="12.75">
      <c r="A63" s="83" t="s">
        <v>38</v>
      </c>
      <c r="B63" s="83">
        <v>340</v>
      </c>
      <c r="C63" s="101">
        <f>C64</f>
        <v>106.4</v>
      </c>
      <c r="D63" s="101">
        <f>D64</f>
        <v>102.6</v>
      </c>
      <c r="E63" s="89">
        <f t="shared" si="0"/>
        <v>0.9642857142857142</v>
      </c>
      <c r="F63" s="84">
        <f t="shared" si="1"/>
        <v>3.8000000000000114</v>
      </c>
    </row>
    <row r="64" spans="1:6" ht="12.75">
      <c r="A64" s="23" t="s">
        <v>128</v>
      </c>
      <c r="B64" s="123"/>
      <c r="C64" s="114">
        <v>106.4</v>
      </c>
      <c r="D64" s="114">
        <v>102.6</v>
      </c>
      <c r="E64" s="89">
        <f t="shared" si="0"/>
        <v>0.9642857142857142</v>
      </c>
      <c r="F64" s="84">
        <f t="shared" si="1"/>
        <v>3.8000000000000114</v>
      </c>
    </row>
    <row r="65" spans="1:6" ht="12.75">
      <c r="A65" s="4" t="s">
        <v>13</v>
      </c>
      <c r="B65" s="124"/>
      <c r="C65" s="110">
        <f>C66+C68+C70</f>
        <v>31.5</v>
      </c>
      <c r="D65" s="110">
        <f>D66+D68+D70</f>
        <v>31.4</v>
      </c>
      <c r="E65" s="36">
        <f t="shared" si="0"/>
        <v>0.9968253968253967</v>
      </c>
      <c r="F65" s="84">
        <f t="shared" si="1"/>
        <v>0.10000000000000142</v>
      </c>
    </row>
    <row r="66" spans="1:6" ht="12.75">
      <c r="A66" s="83" t="s">
        <v>165</v>
      </c>
      <c r="B66" s="83">
        <v>226</v>
      </c>
      <c r="C66" s="101">
        <f>C67</f>
        <v>19.5</v>
      </c>
      <c r="D66" s="101">
        <f>D67</f>
        <v>19.4</v>
      </c>
      <c r="E66" s="89">
        <f t="shared" si="0"/>
        <v>0.9948717948717948</v>
      </c>
      <c r="F66" s="84">
        <f t="shared" si="1"/>
        <v>0.10000000000000142</v>
      </c>
    </row>
    <row r="67" spans="1:6" ht="12.75">
      <c r="A67" s="23" t="s">
        <v>69</v>
      </c>
      <c r="B67" s="83"/>
      <c r="C67" s="112">
        <v>19.5</v>
      </c>
      <c r="D67" s="112">
        <v>19.4</v>
      </c>
      <c r="E67" s="89">
        <f t="shared" si="0"/>
        <v>0.9948717948717948</v>
      </c>
      <c r="F67" s="84">
        <f t="shared" si="1"/>
        <v>0.10000000000000142</v>
      </c>
    </row>
    <row r="68" spans="1:6" ht="12.75">
      <c r="A68" s="83" t="s">
        <v>34</v>
      </c>
      <c r="B68" s="83">
        <v>290</v>
      </c>
      <c r="C68" s="125">
        <f>C69</f>
        <v>12</v>
      </c>
      <c r="D68" s="125">
        <f>D69</f>
        <v>12</v>
      </c>
      <c r="E68" s="89">
        <f t="shared" si="0"/>
        <v>1</v>
      </c>
      <c r="F68" s="84">
        <f t="shared" si="1"/>
        <v>0</v>
      </c>
    </row>
    <row r="69" spans="1:6" ht="12.75">
      <c r="A69" s="23" t="s">
        <v>69</v>
      </c>
      <c r="B69" s="83"/>
      <c r="C69" s="126">
        <v>12</v>
      </c>
      <c r="D69" s="126">
        <v>12</v>
      </c>
      <c r="E69" s="89">
        <f t="shared" si="0"/>
        <v>1</v>
      </c>
      <c r="F69" s="84">
        <f t="shared" si="1"/>
        <v>0</v>
      </c>
    </row>
    <row r="70" spans="1:6" ht="25.5">
      <c r="A70" s="95" t="s">
        <v>166</v>
      </c>
      <c r="B70" s="83">
        <v>241</v>
      </c>
      <c r="C70" s="101">
        <v>0</v>
      </c>
      <c r="D70" s="101">
        <v>0</v>
      </c>
      <c r="E70" s="89">
        <v>0</v>
      </c>
      <c r="F70" s="84">
        <f t="shared" si="1"/>
        <v>0</v>
      </c>
    </row>
    <row r="71" spans="1:6" ht="12" customHeight="1">
      <c r="A71" s="127" t="s">
        <v>149</v>
      </c>
      <c r="B71" s="124"/>
      <c r="C71" s="110">
        <f>C72</f>
        <v>1721.1</v>
      </c>
      <c r="D71" s="110">
        <f>D72</f>
        <v>1600.2</v>
      </c>
      <c r="E71" s="36">
        <f t="shared" si="0"/>
        <v>0.9297542269478822</v>
      </c>
      <c r="F71" s="84">
        <f t="shared" si="1"/>
        <v>120.89999999999986</v>
      </c>
    </row>
    <row r="72" spans="1:6" ht="25.5">
      <c r="A72" s="95" t="s">
        <v>166</v>
      </c>
      <c r="B72" s="83">
        <v>241</v>
      </c>
      <c r="C72" s="101">
        <v>1721.1</v>
      </c>
      <c r="D72" s="101">
        <v>1600.2</v>
      </c>
      <c r="E72" s="89">
        <f t="shared" si="0"/>
        <v>0.9297542269478822</v>
      </c>
      <c r="F72" s="84">
        <f t="shared" si="1"/>
        <v>120.89999999999986</v>
      </c>
    </row>
    <row r="73" spans="1:6" ht="12.75">
      <c r="A73" s="4" t="s">
        <v>155</v>
      </c>
      <c r="B73" s="4"/>
      <c r="C73" s="110">
        <f>C76+C74</f>
        <v>37</v>
      </c>
      <c r="D73" s="110">
        <f>D76+D74</f>
        <v>37</v>
      </c>
      <c r="E73" s="36">
        <f aca="true" t="shared" si="2" ref="E73:E124">D73/C73</f>
        <v>1</v>
      </c>
      <c r="F73" s="84">
        <f aca="true" t="shared" si="3" ref="F73:F124">C73-D73</f>
        <v>0</v>
      </c>
    </row>
    <row r="74" spans="1:6" ht="12.75">
      <c r="A74" s="83" t="s">
        <v>34</v>
      </c>
      <c r="B74" s="83">
        <v>290</v>
      </c>
      <c r="C74" s="101">
        <f>C75</f>
        <v>17</v>
      </c>
      <c r="D74" s="101">
        <f>D75</f>
        <v>17</v>
      </c>
      <c r="E74" s="89">
        <f t="shared" si="2"/>
        <v>1</v>
      </c>
      <c r="F74" s="84">
        <f t="shared" si="3"/>
        <v>0</v>
      </c>
    </row>
    <row r="75" spans="1:6" ht="12.75">
      <c r="A75" s="23" t="s">
        <v>42</v>
      </c>
      <c r="B75" s="83"/>
      <c r="C75" s="112">
        <v>17</v>
      </c>
      <c r="D75" s="112">
        <v>17</v>
      </c>
      <c r="E75" s="89">
        <f t="shared" si="2"/>
        <v>1</v>
      </c>
      <c r="F75" s="84">
        <f t="shared" si="3"/>
        <v>0</v>
      </c>
    </row>
    <row r="76" spans="1:6" ht="12.75">
      <c r="A76" s="83" t="s">
        <v>36</v>
      </c>
      <c r="B76" s="83">
        <v>310</v>
      </c>
      <c r="C76" s="101">
        <f>C77</f>
        <v>20</v>
      </c>
      <c r="D76" s="101">
        <f>D77</f>
        <v>20</v>
      </c>
      <c r="E76" s="89">
        <f t="shared" si="2"/>
        <v>1</v>
      </c>
      <c r="F76" s="84">
        <f t="shared" si="3"/>
        <v>0</v>
      </c>
    </row>
    <row r="77" spans="1:6" ht="12.75">
      <c r="A77" s="23" t="s">
        <v>176</v>
      </c>
      <c r="B77" s="23"/>
      <c r="C77" s="112">
        <v>20</v>
      </c>
      <c r="D77" s="112">
        <v>20</v>
      </c>
      <c r="E77" s="89">
        <f t="shared" si="2"/>
        <v>1</v>
      </c>
      <c r="F77" s="84">
        <f t="shared" si="3"/>
        <v>0</v>
      </c>
    </row>
    <row r="78" spans="1:6" s="41" customFormat="1" ht="15">
      <c r="A78" s="4" t="s">
        <v>77</v>
      </c>
      <c r="B78" s="4"/>
      <c r="C78" s="115">
        <f>C79+C81+C80</f>
        <v>13</v>
      </c>
      <c r="D78" s="115">
        <f>D79+D81+D80</f>
        <v>13</v>
      </c>
      <c r="E78" s="36">
        <f>D78/C78</f>
        <v>1</v>
      </c>
      <c r="F78" s="84">
        <f t="shared" si="3"/>
        <v>0</v>
      </c>
    </row>
    <row r="79" spans="1:6" s="42" customFormat="1" ht="14.25">
      <c r="A79" s="83" t="s">
        <v>95</v>
      </c>
      <c r="B79" s="83">
        <v>262</v>
      </c>
      <c r="C79" s="101">
        <v>0</v>
      </c>
      <c r="D79" s="101">
        <v>0</v>
      </c>
      <c r="E79" s="36">
        <v>0</v>
      </c>
      <c r="F79" s="84">
        <f t="shared" si="3"/>
        <v>0</v>
      </c>
    </row>
    <row r="80" spans="1:6" s="42" customFormat="1" ht="14.25">
      <c r="A80" s="83" t="s">
        <v>289</v>
      </c>
      <c r="B80" s="83">
        <v>290</v>
      </c>
      <c r="C80" s="101">
        <v>13</v>
      </c>
      <c r="D80" s="101">
        <v>13</v>
      </c>
      <c r="E80" s="36">
        <f>D80/C80</f>
        <v>1</v>
      </c>
      <c r="F80" s="84"/>
    </row>
    <row r="81" spans="1:6" s="42" customFormat="1" ht="14.25">
      <c r="A81" s="83" t="s">
        <v>38</v>
      </c>
      <c r="B81" s="83">
        <v>340</v>
      </c>
      <c r="C81" s="101">
        <v>0</v>
      </c>
      <c r="D81" s="101">
        <v>0</v>
      </c>
      <c r="E81" s="89">
        <v>0</v>
      </c>
      <c r="F81" s="84">
        <f t="shared" si="3"/>
        <v>0</v>
      </c>
    </row>
    <row r="82" spans="1:6" ht="12.75">
      <c r="A82" s="83" t="s">
        <v>150</v>
      </c>
      <c r="B82" s="83"/>
      <c r="C82" s="115">
        <f>C83</f>
        <v>52.8</v>
      </c>
      <c r="D82" s="115">
        <f>D83</f>
        <v>37.9</v>
      </c>
      <c r="E82" s="36">
        <f t="shared" si="2"/>
        <v>0.7178030303030303</v>
      </c>
      <c r="F82" s="84">
        <f t="shared" si="3"/>
        <v>14.899999999999999</v>
      </c>
    </row>
    <row r="83" spans="1:6" ht="13.5" customHeight="1">
      <c r="A83" s="128" t="s">
        <v>33</v>
      </c>
      <c r="B83" s="83">
        <v>226</v>
      </c>
      <c r="C83" s="112">
        <v>52.8</v>
      </c>
      <c r="D83" s="112">
        <v>37.9</v>
      </c>
      <c r="E83" s="89">
        <f t="shared" si="2"/>
        <v>0.7178030303030303</v>
      </c>
      <c r="F83" s="84">
        <f t="shared" si="3"/>
        <v>14.899999999999999</v>
      </c>
    </row>
    <row r="84" spans="1:6" ht="18" customHeight="1">
      <c r="A84" s="4" t="s">
        <v>43</v>
      </c>
      <c r="B84" s="129"/>
      <c r="C84" s="115">
        <f>C85+C86+C88+C89+C90+C91+C94+C99+C109+C115+C116+C119+C108+C107</f>
        <v>7828.4000000000015</v>
      </c>
      <c r="D84" s="115">
        <f>D85+D86+D88+D89+D90+D91+D94+D99+D109+D115+D116+D119+D108+D107</f>
        <v>7575.4</v>
      </c>
      <c r="E84" s="36">
        <f t="shared" si="2"/>
        <v>0.9676817740534462</v>
      </c>
      <c r="F84" s="84">
        <f t="shared" si="3"/>
        <v>253.00000000000182</v>
      </c>
    </row>
    <row r="85" spans="1:6" ht="12.75">
      <c r="A85" s="83" t="s">
        <v>44</v>
      </c>
      <c r="B85" s="83">
        <v>211</v>
      </c>
      <c r="C85" s="101">
        <f>C9+C37</f>
        <v>1726.5</v>
      </c>
      <c r="D85" s="101">
        <f>D9+D37</f>
        <v>1726.1</v>
      </c>
      <c r="E85" s="89">
        <f t="shared" si="2"/>
        <v>0.9997683174051549</v>
      </c>
      <c r="F85" s="84">
        <f t="shared" si="3"/>
        <v>0.40000000000009095</v>
      </c>
    </row>
    <row r="86" spans="1:6" ht="12.75">
      <c r="A86" s="83" t="s">
        <v>45</v>
      </c>
      <c r="B86" s="83">
        <v>212</v>
      </c>
      <c r="C86" s="101">
        <f>C10</f>
        <v>0.4</v>
      </c>
      <c r="D86" s="101">
        <f>D10</f>
        <v>0</v>
      </c>
      <c r="E86" s="89">
        <f t="shared" si="2"/>
        <v>0</v>
      </c>
      <c r="F86" s="84">
        <f t="shared" si="3"/>
        <v>0.4</v>
      </c>
    </row>
    <row r="87" spans="1:6" ht="12.75">
      <c r="A87" s="23" t="s">
        <v>40</v>
      </c>
      <c r="B87" s="23"/>
      <c r="C87" s="112">
        <f>C10</f>
        <v>0.4</v>
      </c>
      <c r="D87" s="112">
        <f>D10</f>
        <v>0</v>
      </c>
      <c r="E87" s="89">
        <f t="shared" si="2"/>
        <v>0</v>
      </c>
      <c r="F87" s="84">
        <f t="shared" si="3"/>
        <v>0.4</v>
      </c>
    </row>
    <row r="88" spans="1:6" ht="12.75">
      <c r="A88" s="83" t="s">
        <v>64</v>
      </c>
      <c r="B88" s="83">
        <v>213</v>
      </c>
      <c r="C88" s="101">
        <f>C11+C38</f>
        <v>518.4</v>
      </c>
      <c r="D88" s="101">
        <f>D11+D38</f>
        <v>507.3</v>
      </c>
      <c r="E88" s="89">
        <f t="shared" si="2"/>
        <v>0.978587962962963</v>
      </c>
      <c r="F88" s="84">
        <f t="shared" si="3"/>
        <v>11.099999999999966</v>
      </c>
    </row>
    <row r="89" spans="1:6" ht="12.75">
      <c r="A89" s="83" t="s">
        <v>46</v>
      </c>
      <c r="B89" s="83">
        <v>221</v>
      </c>
      <c r="C89" s="101">
        <f>C12</f>
        <v>54.3</v>
      </c>
      <c r="D89" s="101">
        <f>D12</f>
        <v>34.2</v>
      </c>
      <c r="E89" s="89">
        <f t="shared" si="2"/>
        <v>0.6298342541436465</v>
      </c>
      <c r="F89" s="84">
        <f t="shared" si="3"/>
        <v>20.099999999999994</v>
      </c>
    </row>
    <row r="90" spans="1:6" ht="12.75">
      <c r="A90" s="83" t="s">
        <v>47</v>
      </c>
      <c r="B90" s="83">
        <v>222</v>
      </c>
      <c r="C90" s="101">
        <f>C13</f>
        <v>0</v>
      </c>
      <c r="D90" s="101">
        <f>D13</f>
        <v>0</v>
      </c>
      <c r="E90" s="89">
        <v>0</v>
      </c>
      <c r="F90" s="84">
        <f t="shared" si="3"/>
        <v>0</v>
      </c>
    </row>
    <row r="91" spans="1:6" ht="12.75">
      <c r="A91" s="83" t="s">
        <v>48</v>
      </c>
      <c r="B91" s="83">
        <v>223</v>
      </c>
      <c r="C91" s="101">
        <f>C14+C53</f>
        <v>424.4</v>
      </c>
      <c r="D91" s="101">
        <f>D14+D53</f>
        <v>362.6</v>
      </c>
      <c r="E91" s="89">
        <f t="shared" si="2"/>
        <v>0.8543826578699342</v>
      </c>
      <c r="F91" s="84">
        <f t="shared" si="3"/>
        <v>61.799999999999955</v>
      </c>
    </row>
    <row r="92" spans="1:6" ht="12.75">
      <c r="A92" s="23" t="s">
        <v>30</v>
      </c>
      <c r="B92" s="83"/>
      <c r="C92" s="112">
        <f>C15</f>
        <v>51.1</v>
      </c>
      <c r="D92" s="112">
        <f>D15</f>
        <v>46.4</v>
      </c>
      <c r="E92" s="89">
        <f t="shared" si="2"/>
        <v>0.9080234833659491</v>
      </c>
      <c r="F92" s="84">
        <f t="shared" si="3"/>
        <v>4.700000000000003</v>
      </c>
    </row>
    <row r="93" spans="1:6" ht="12.75">
      <c r="A93" s="23" t="s">
        <v>31</v>
      </c>
      <c r="B93" s="83"/>
      <c r="C93" s="112">
        <f>C16+C54</f>
        <v>373.3</v>
      </c>
      <c r="D93" s="112">
        <f>D16+D54</f>
        <v>316.20000000000005</v>
      </c>
      <c r="E93" s="89">
        <f t="shared" si="2"/>
        <v>0.8470399142780607</v>
      </c>
      <c r="F93" s="84">
        <f t="shared" si="3"/>
        <v>57.099999999999966</v>
      </c>
    </row>
    <row r="94" spans="1:6" ht="12.75">
      <c r="A94" s="83" t="s">
        <v>49</v>
      </c>
      <c r="B94" s="83">
        <v>225</v>
      </c>
      <c r="C94" s="101">
        <f>C17+C50+C55</f>
        <v>1887.4</v>
      </c>
      <c r="D94" s="101">
        <f>D17+D50+D55</f>
        <v>1884.2</v>
      </c>
      <c r="E94" s="89">
        <f t="shared" si="2"/>
        <v>0.9983045459362085</v>
      </c>
      <c r="F94" s="84">
        <f t="shared" si="3"/>
        <v>3.2000000000000455</v>
      </c>
    </row>
    <row r="95" spans="1:6" ht="12.75">
      <c r="A95" s="23" t="s">
        <v>65</v>
      </c>
      <c r="B95" s="23"/>
      <c r="C95" s="112">
        <f>C58</f>
        <v>0</v>
      </c>
      <c r="D95" s="112">
        <f>D58</f>
        <v>0</v>
      </c>
      <c r="E95" s="89">
        <v>0</v>
      </c>
      <c r="F95" s="84">
        <f t="shared" si="3"/>
        <v>0</v>
      </c>
    </row>
    <row r="96" spans="1:6" ht="25.5">
      <c r="A96" s="113" t="s">
        <v>177</v>
      </c>
      <c r="B96" s="23"/>
      <c r="C96" s="112">
        <f>C20+C19</f>
        <v>38.9</v>
      </c>
      <c r="D96" s="112">
        <f>D20+D19</f>
        <v>36.3</v>
      </c>
      <c r="E96" s="89">
        <f t="shared" si="2"/>
        <v>0.9331619537275064</v>
      </c>
      <c r="F96" s="84">
        <f t="shared" si="3"/>
        <v>2.6000000000000014</v>
      </c>
    </row>
    <row r="97" spans="1:6" ht="12.75">
      <c r="A97" s="23" t="s">
        <v>109</v>
      </c>
      <c r="B97" s="23"/>
      <c r="C97" s="112">
        <f>C56+C18+C50</f>
        <v>1565.5</v>
      </c>
      <c r="D97" s="112">
        <f>D56+D18+D50</f>
        <v>1565.4</v>
      </c>
      <c r="E97" s="89">
        <f t="shared" si="2"/>
        <v>0.9999361226445226</v>
      </c>
      <c r="F97" s="84">
        <f t="shared" si="3"/>
        <v>0.09999999999990905</v>
      </c>
    </row>
    <row r="98" spans="1:6" ht="12.75">
      <c r="A98" s="23" t="s">
        <v>110</v>
      </c>
      <c r="B98" s="23"/>
      <c r="C98" s="112">
        <f>C57+C44</f>
        <v>458.1</v>
      </c>
      <c r="D98" s="112">
        <f>D57</f>
        <v>282.5</v>
      </c>
      <c r="E98" s="89">
        <f t="shared" si="2"/>
        <v>0.6166775813141235</v>
      </c>
      <c r="F98" s="84">
        <f t="shared" si="3"/>
        <v>175.60000000000002</v>
      </c>
    </row>
    <row r="99" spans="1:6" ht="12.75">
      <c r="A99" s="83" t="s">
        <v>50</v>
      </c>
      <c r="B99" s="83">
        <v>226</v>
      </c>
      <c r="C99" s="101">
        <f>C21+C59+C66+C83+C46+C47+C106</f>
        <v>413.79999999999995</v>
      </c>
      <c r="D99" s="101">
        <f>D21+D59+D66+D83+D46+D47+D106</f>
        <v>397</v>
      </c>
      <c r="E99" s="89">
        <f t="shared" si="2"/>
        <v>0.9594006766553892</v>
      </c>
      <c r="F99" s="84">
        <f t="shared" si="3"/>
        <v>16.799999999999955</v>
      </c>
    </row>
    <row r="100" spans="1:6" ht="12.75">
      <c r="A100" s="23" t="s">
        <v>121</v>
      </c>
      <c r="B100" s="23"/>
      <c r="C100" s="112">
        <f>C24+C83</f>
        <v>136.39999999999998</v>
      </c>
      <c r="D100" s="112">
        <f>D24+D83</f>
        <v>121.4</v>
      </c>
      <c r="E100" s="89">
        <f t="shared" si="2"/>
        <v>0.8900293255131967</v>
      </c>
      <c r="F100" s="84">
        <f t="shared" si="3"/>
        <v>14.999999999999972</v>
      </c>
    </row>
    <row r="101" spans="1:6" ht="12.75">
      <c r="A101" s="23" t="s">
        <v>69</v>
      </c>
      <c r="B101" s="23"/>
      <c r="C101" s="112">
        <f>C67</f>
        <v>19.5</v>
      </c>
      <c r="D101" s="112">
        <f>D67</f>
        <v>19.4</v>
      </c>
      <c r="E101" s="89">
        <f t="shared" si="2"/>
        <v>0.9948717948717948</v>
      </c>
      <c r="F101" s="84">
        <f t="shared" si="3"/>
        <v>0.10000000000000142</v>
      </c>
    </row>
    <row r="102" spans="1:6" ht="12.75">
      <c r="A102" s="113" t="s">
        <v>130</v>
      </c>
      <c r="B102" s="23"/>
      <c r="C102" s="112">
        <f>C23</f>
        <v>35.3</v>
      </c>
      <c r="D102" s="112">
        <f>D23</f>
        <v>34.6</v>
      </c>
      <c r="E102" s="89">
        <f t="shared" si="2"/>
        <v>0.9801699716713882</v>
      </c>
      <c r="F102" s="84">
        <f t="shared" si="3"/>
        <v>0.6999999999999957</v>
      </c>
    </row>
    <row r="103" spans="1:6" ht="12.75">
      <c r="A103" s="119" t="s">
        <v>171</v>
      </c>
      <c r="B103" s="23"/>
      <c r="C103" s="112">
        <f>C46</f>
        <v>0</v>
      </c>
      <c r="D103" s="112">
        <f>D46</f>
        <v>0</v>
      </c>
      <c r="E103" s="89">
        <v>0</v>
      </c>
      <c r="F103" s="84">
        <f t="shared" si="3"/>
        <v>0</v>
      </c>
    </row>
    <row r="104" spans="1:6" ht="12.75">
      <c r="A104" s="113" t="s">
        <v>148</v>
      </c>
      <c r="B104" s="23"/>
      <c r="C104" s="112">
        <f>C22</f>
        <v>0</v>
      </c>
      <c r="D104" s="112">
        <f>D22</f>
        <v>0</v>
      </c>
      <c r="E104" s="89">
        <v>0</v>
      </c>
      <c r="F104" s="84">
        <f t="shared" si="3"/>
        <v>0</v>
      </c>
    </row>
    <row r="105" spans="1:6" ht="15" customHeight="1">
      <c r="A105" s="119" t="s">
        <v>172</v>
      </c>
      <c r="B105" s="23"/>
      <c r="C105" s="112"/>
      <c r="D105" s="112"/>
      <c r="E105" s="89">
        <v>0</v>
      </c>
      <c r="F105" s="84">
        <f t="shared" si="3"/>
        <v>0</v>
      </c>
    </row>
    <row r="106" spans="1:6" ht="12.75">
      <c r="A106" s="113" t="s">
        <v>290</v>
      </c>
      <c r="B106" s="23"/>
      <c r="C106" s="112">
        <f>C44</f>
        <v>175.1</v>
      </c>
      <c r="D106" s="112">
        <f>D44</f>
        <v>175.1</v>
      </c>
      <c r="E106" s="89">
        <v>0</v>
      </c>
      <c r="F106" s="84">
        <f t="shared" si="3"/>
        <v>0</v>
      </c>
    </row>
    <row r="107" spans="1:6" ht="25.5">
      <c r="A107" s="95" t="s">
        <v>166</v>
      </c>
      <c r="B107" s="83">
        <v>241</v>
      </c>
      <c r="C107" s="101">
        <f>C70+C72</f>
        <v>1721.1</v>
      </c>
      <c r="D107" s="101">
        <f>D70+D72</f>
        <v>1600.2</v>
      </c>
      <c r="E107" s="89">
        <f t="shared" si="2"/>
        <v>0.9297542269478822</v>
      </c>
      <c r="F107" s="84">
        <f t="shared" si="3"/>
        <v>120.89999999999986</v>
      </c>
    </row>
    <row r="108" spans="1:6" ht="12.75">
      <c r="A108" s="83" t="s">
        <v>95</v>
      </c>
      <c r="B108" s="83">
        <v>262</v>
      </c>
      <c r="C108" s="101">
        <f>C79</f>
        <v>0</v>
      </c>
      <c r="D108" s="101">
        <f>D79</f>
        <v>0</v>
      </c>
      <c r="E108" s="89">
        <v>0</v>
      </c>
      <c r="F108" s="84">
        <f t="shared" si="3"/>
        <v>0</v>
      </c>
    </row>
    <row r="109" spans="1:6" ht="12.75">
      <c r="A109" s="83" t="s">
        <v>51</v>
      </c>
      <c r="B109" s="83">
        <v>290</v>
      </c>
      <c r="C109" s="101">
        <f>C110+C111+C112+C113+C114</f>
        <v>80</v>
      </c>
      <c r="D109" s="101">
        <f>D25+D68+D74+D114</f>
        <v>75.4</v>
      </c>
      <c r="E109" s="89">
        <f t="shared" si="2"/>
        <v>0.9425000000000001</v>
      </c>
      <c r="F109" s="84">
        <f t="shared" si="3"/>
        <v>4.599999999999994</v>
      </c>
    </row>
    <row r="110" spans="1:6" ht="12.75">
      <c r="A110" s="23" t="s">
        <v>119</v>
      </c>
      <c r="B110" s="83"/>
      <c r="C110" s="112">
        <f>C26</f>
        <v>8</v>
      </c>
      <c r="D110" s="112">
        <f>D26</f>
        <v>6.1</v>
      </c>
      <c r="E110" s="89">
        <f t="shared" si="2"/>
        <v>0.7625</v>
      </c>
      <c r="F110" s="84">
        <f t="shared" si="3"/>
        <v>1.9000000000000004</v>
      </c>
    </row>
    <row r="111" spans="1:6" ht="12.75">
      <c r="A111" s="113" t="s">
        <v>42</v>
      </c>
      <c r="B111" s="83"/>
      <c r="C111" s="112">
        <f>C75</f>
        <v>17</v>
      </c>
      <c r="D111" s="112">
        <f>D75</f>
        <v>17</v>
      </c>
      <c r="E111" s="89">
        <f t="shared" si="2"/>
        <v>1</v>
      </c>
      <c r="F111" s="84">
        <f t="shared" si="3"/>
        <v>0</v>
      </c>
    </row>
    <row r="112" spans="1:6" ht="12.75">
      <c r="A112" s="23" t="s">
        <v>69</v>
      </c>
      <c r="B112" s="23"/>
      <c r="C112" s="112">
        <f>C68</f>
        <v>12</v>
      </c>
      <c r="D112" s="112">
        <f>D69</f>
        <v>12</v>
      </c>
      <c r="E112" s="89">
        <f t="shared" si="2"/>
        <v>1</v>
      </c>
      <c r="F112" s="84">
        <f t="shared" si="3"/>
        <v>0</v>
      </c>
    </row>
    <row r="113" spans="1:6" ht="12.75">
      <c r="A113" s="23" t="s">
        <v>35</v>
      </c>
      <c r="B113" s="83"/>
      <c r="C113" s="101">
        <f>C27</f>
        <v>2.5</v>
      </c>
      <c r="D113" s="101">
        <f>D27</f>
        <v>0</v>
      </c>
      <c r="E113" s="89">
        <f t="shared" si="2"/>
        <v>0</v>
      </c>
      <c r="F113" s="84">
        <f t="shared" si="3"/>
        <v>2.5</v>
      </c>
    </row>
    <row r="114" spans="1:6" ht="12.75">
      <c r="A114" s="23" t="s">
        <v>131</v>
      </c>
      <c r="B114" s="83"/>
      <c r="C114" s="101">
        <f>C80+C28</f>
        <v>40.5</v>
      </c>
      <c r="D114" s="101">
        <f>D80</f>
        <v>13</v>
      </c>
      <c r="E114" s="89">
        <f t="shared" si="2"/>
        <v>0.32098765432098764</v>
      </c>
      <c r="F114" s="84">
        <f t="shared" si="3"/>
        <v>27.5</v>
      </c>
    </row>
    <row r="115" spans="1:6" ht="24" customHeight="1">
      <c r="A115" s="95" t="s">
        <v>101</v>
      </c>
      <c r="B115" s="83">
        <v>251</v>
      </c>
      <c r="C115" s="101">
        <f>C48+C35</f>
        <v>139.3</v>
      </c>
      <c r="D115" s="101">
        <f>D48+D35</f>
        <v>139.3</v>
      </c>
      <c r="E115" s="89">
        <f t="shared" si="2"/>
        <v>1</v>
      </c>
      <c r="F115" s="84">
        <f t="shared" si="3"/>
        <v>0</v>
      </c>
    </row>
    <row r="116" spans="1:6" ht="12.75">
      <c r="A116" s="83" t="s">
        <v>52</v>
      </c>
      <c r="B116" s="83">
        <v>310</v>
      </c>
      <c r="C116" s="112">
        <f>C117+C118</f>
        <v>481.1</v>
      </c>
      <c r="D116" s="112">
        <f>D117+D118</f>
        <v>480.8</v>
      </c>
      <c r="E116" s="89">
        <f t="shared" si="2"/>
        <v>0.9993764290168364</v>
      </c>
      <c r="F116" s="84">
        <f t="shared" si="3"/>
        <v>0.30000000000001137</v>
      </c>
    </row>
    <row r="117" spans="1:6" ht="12.75">
      <c r="A117" s="23" t="s">
        <v>122</v>
      </c>
      <c r="B117" s="23"/>
      <c r="C117" s="112">
        <f>+C40+C30+C61</f>
        <v>461.1</v>
      </c>
      <c r="D117" s="112">
        <f>+D40+D30+D61</f>
        <v>460.8</v>
      </c>
      <c r="E117" s="89">
        <f t="shared" si="2"/>
        <v>0.9993493819128172</v>
      </c>
      <c r="F117" s="84">
        <f t="shared" si="3"/>
        <v>0.30000000000001137</v>
      </c>
    </row>
    <row r="118" spans="1:6" ht="12.75">
      <c r="A118" s="113" t="s">
        <v>42</v>
      </c>
      <c r="B118" s="23"/>
      <c r="C118" s="112">
        <f>C76</f>
        <v>20</v>
      </c>
      <c r="D118" s="112">
        <f>D76</f>
        <v>20</v>
      </c>
      <c r="E118" s="89"/>
      <c r="F118" s="84">
        <f t="shared" si="3"/>
        <v>0</v>
      </c>
    </row>
    <row r="119" spans="1:6" ht="12.75">
      <c r="A119" s="83" t="s">
        <v>53</v>
      </c>
      <c r="B119" s="83">
        <v>340</v>
      </c>
      <c r="C119" s="101">
        <f>C120+C121+C122+C123+C124</f>
        <v>381.70000000000005</v>
      </c>
      <c r="D119" s="101">
        <f>D120+D121+D122+D123+D124</f>
        <v>368.3</v>
      </c>
      <c r="E119" s="89">
        <f t="shared" si="2"/>
        <v>0.9648938957296305</v>
      </c>
      <c r="F119" s="84">
        <f t="shared" si="3"/>
        <v>13.400000000000034</v>
      </c>
    </row>
    <row r="120" spans="1:6" ht="12.75">
      <c r="A120" s="113" t="s">
        <v>42</v>
      </c>
      <c r="B120" s="83"/>
      <c r="C120" s="101"/>
      <c r="D120" s="101"/>
      <c r="E120" s="89">
        <v>0</v>
      </c>
      <c r="F120" s="84">
        <f t="shared" si="3"/>
        <v>0</v>
      </c>
    </row>
    <row r="121" spans="1:6" ht="12.75">
      <c r="A121" s="23" t="s">
        <v>39</v>
      </c>
      <c r="B121" s="83"/>
      <c r="C121" s="112">
        <f>C32</f>
        <v>107</v>
      </c>
      <c r="D121" s="112">
        <f>D32</f>
        <v>106.5</v>
      </c>
      <c r="E121" s="89">
        <v>0</v>
      </c>
      <c r="F121" s="84">
        <f t="shared" si="3"/>
        <v>0.5</v>
      </c>
    </row>
    <row r="122" spans="1:6" ht="12.75">
      <c r="A122" s="23" t="s">
        <v>107</v>
      </c>
      <c r="B122" s="83"/>
      <c r="C122" s="112">
        <f>C34</f>
        <v>0</v>
      </c>
      <c r="D122" s="112">
        <f>D34</f>
        <v>0</v>
      </c>
      <c r="E122" s="89">
        <v>0</v>
      </c>
      <c r="F122" s="84">
        <f t="shared" si="3"/>
        <v>0</v>
      </c>
    </row>
    <row r="123" spans="1:6" ht="12.75">
      <c r="A123" s="23" t="s">
        <v>110</v>
      </c>
      <c r="B123" s="83"/>
      <c r="C123" s="112">
        <f>C33+C81+C51</f>
        <v>167.6</v>
      </c>
      <c r="D123" s="112">
        <f>D33+D81+D51</f>
        <v>158.5</v>
      </c>
      <c r="E123" s="89">
        <f t="shared" si="2"/>
        <v>0.9457040572792363</v>
      </c>
      <c r="F123" s="84">
        <f t="shared" si="3"/>
        <v>9.099999999999994</v>
      </c>
    </row>
    <row r="124" spans="1:6" ht="12.75">
      <c r="A124" s="23" t="s">
        <v>41</v>
      </c>
      <c r="B124" s="130"/>
      <c r="C124" s="112">
        <f>C64+C42</f>
        <v>107.10000000000001</v>
      </c>
      <c r="D124" s="112">
        <f>D64+D42</f>
        <v>103.3</v>
      </c>
      <c r="E124" s="89">
        <f t="shared" si="2"/>
        <v>0.9645191409897291</v>
      </c>
      <c r="F124" s="84">
        <f t="shared" si="3"/>
        <v>3.8000000000000114</v>
      </c>
    </row>
    <row r="125" spans="1:6" ht="14.25">
      <c r="A125" s="24"/>
      <c r="B125" s="25"/>
      <c r="C125" s="14"/>
      <c r="D125" s="10"/>
      <c r="E125" s="26"/>
      <c r="F125" s="10"/>
    </row>
    <row r="126" spans="1:5" ht="12.75">
      <c r="A126" s="19"/>
      <c r="B126" s="19"/>
      <c r="C126" s="14"/>
      <c r="D126" s="14"/>
      <c r="E126" s="14"/>
    </row>
    <row r="127" spans="1:6" ht="12.75">
      <c r="A127" s="27"/>
      <c r="B127" s="27"/>
      <c r="D127" s="14"/>
      <c r="E127" s="191"/>
      <c r="F127" s="191"/>
    </row>
  </sheetData>
  <sheetProtection/>
  <mergeCells count="5">
    <mergeCell ref="E127:F127"/>
    <mergeCell ref="D1:F1"/>
    <mergeCell ref="A5:F5"/>
    <mergeCell ref="A4:F4"/>
    <mergeCell ref="A3:F3"/>
  </mergeCells>
  <printOptions/>
  <pageMargins left="0.3937007874015748" right="0" top="0" bottom="0" header="0.5118110236220472" footer="0.1574803149606299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9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19.75390625" style="0" customWidth="1"/>
    <col min="2" max="2" width="50.125" style="0" customWidth="1"/>
    <col min="3" max="4" width="14.875" style="0" customWidth="1"/>
    <col min="5" max="5" width="13.875" style="0" customWidth="1"/>
  </cols>
  <sheetData>
    <row r="1" spans="3:5" ht="15">
      <c r="C1" s="192" t="s">
        <v>167</v>
      </c>
      <c r="D1" s="192"/>
      <c r="E1" s="192"/>
    </row>
    <row r="2" spans="3:8" ht="12.75">
      <c r="C2" s="198"/>
      <c r="D2" s="198"/>
      <c r="E2" s="198"/>
      <c r="F2" s="198"/>
      <c r="G2" s="198"/>
      <c r="H2" s="198"/>
    </row>
    <row r="3" spans="3:8" ht="12.75">
      <c r="C3" s="198"/>
      <c r="D3" s="198"/>
      <c r="E3" s="198"/>
      <c r="F3" s="198"/>
      <c r="G3" s="198"/>
      <c r="H3" s="198"/>
    </row>
    <row r="5" spans="2:5" ht="12.75">
      <c r="B5" s="193" t="s">
        <v>100</v>
      </c>
      <c r="C5" s="193"/>
      <c r="D5" s="193"/>
      <c r="E5" s="193"/>
    </row>
    <row r="6" spans="2:5" ht="12.75">
      <c r="B6" s="194" t="s">
        <v>129</v>
      </c>
      <c r="C6" s="194"/>
      <c r="D6" s="194"/>
      <c r="E6" s="194"/>
    </row>
    <row r="7" spans="2:5" ht="12.75">
      <c r="B7" s="193" t="s">
        <v>272</v>
      </c>
      <c r="C7" s="193"/>
      <c r="D7" s="193"/>
      <c r="E7" s="193"/>
    </row>
    <row r="8" spans="4:5" ht="21.75" customHeight="1">
      <c r="D8" s="195" t="s">
        <v>151</v>
      </c>
      <c r="E8" s="195"/>
    </row>
    <row r="9" spans="1:5" ht="12.75" customHeight="1">
      <c r="A9" s="196" t="s">
        <v>60</v>
      </c>
      <c r="B9" s="199" t="s">
        <v>61</v>
      </c>
      <c r="C9" s="196" t="s">
        <v>295</v>
      </c>
      <c r="D9" s="196" t="s">
        <v>296</v>
      </c>
      <c r="E9" s="196" t="s">
        <v>111</v>
      </c>
    </row>
    <row r="10" spans="1:5" ht="24.75" customHeight="1">
      <c r="A10" s="197"/>
      <c r="B10" s="200"/>
      <c r="C10" s="197"/>
      <c r="D10" s="197"/>
      <c r="E10" s="197"/>
    </row>
    <row r="11" spans="1:5" ht="33.75" customHeight="1">
      <c r="A11" s="1"/>
      <c r="B11" s="1" t="s">
        <v>66</v>
      </c>
      <c r="C11" s="9">
        <v>188.5</v>
      </c>
      <c r="D11" s="1">
        <v>0</v>
      </c>
      <c r="E11" s="2">
        <f>D11/C11</f>
        <v>0</v>
      </c>
    </row>
    <row r="12" spans="1:5" ht="57.75" customHeight="1">
      <c r="A12" s="3" t="s">
        <v>291</v>
      </c>
      <c r="B12" s="3" t="s">
        <v>292</v>
      </c>
      <c r="C12" s="9">
        <v>100</v>
      </c>
      <c r="D12" s="1">
        <v>100</v>
      </c>
      <c r="E12" s="2">
        <f>D12/C12</f>
        <v>1</v>
      </c>
    </row>
    <row r="13" spans="1:5" ht="56.25" customHeight="1">
      <c r="A13" s="3" t="s">
        <v>293</v>
      </c>
      <c r="B13" s="3" t="s">
        <v>292</v>
      </c>
      <c r="C13" s="37">
        <v>70</v>
      </c>
      <c r="D13" s="9">
        <v>70</v>
      </c>
      <c r="E13" s="2">
        <f>D13/C13</f>
        <v>1</v>
      </c>
    </row>
    <row r="14" spans="1:5" ht="54.75" customHeight="1">
      <c r="A14" s="3" t="s">
        <v>294</v>
      </c>
      <c r="B14" s="3" t="s">
        <v>292</v>
      </c>
      <c r="C14" s="37">
        <v>16</v>
      </c>
      <c r="D14" s="9">
        <v>5.1</v>
      </c>
      <c r="E14" s="2">
        <f>D14/C14</f>
        <v>0.31875</v>
      </c>
    </row>
    <row r="15" spans="1:5" ht="30" customHeight="1">
      <c r="A15" s="1"/>
      <c r="B15" s="7" t="s">
        <v>23</v>
      </c>
      <c r="C15" s="9">
        <f>C12+C13+C14</f>
        <v>186</v>
      </c>
      <c r="D15" s="9">
        <f>SUM(D12:D14)</f>
        <v>175.1</v>
      </c>
      <c r="E15" s="2">
        <f>D15/C15</f>
        <v>0.9413978494623656</v>
      </c>
    </row>
    <row r="16" spans="1:5" ht="29.25" customHeight="1">
      <c r="A16" s="1"/>
      <c r="B16" s="1" t="s">
        <v>285</v>
      </c>
      <c r="C16" s="9">
        <f>C11-C15</f>
        <v>2.5</v>
      </c>
      <c r="D16" s="9"/>
      <c r="E16" s="2"/>
    </row>
    <row r="19" spans="2:5" ht="12.75">
      <c r="B19" s="13"/>
      <c r="C19" s="173"/>
      <c r="D19" s="173"/>
      <c r="E19" s="173"/>
    </row>
  </sheetData>
  <sheetProtection/>
  <mergeCells count="13">
    <mergeCell ref="A9:A10"/>
    <mergeCell ref="B9:B10"/>
    <mergeCell ref="C9:C10"/>
    <mergeCell ref="D9:D10"/>
    <mergeCell ref="C19:E19"/>
    <mergeCell ref="B6:E6"/>
    <mergeCell ref="B7:E7"/>
    <mergeCell ref="D8:E8"/>
    <mergeCell ref="E9:E10"/>
    <mergeCell ref="C1:E1"/>
    <mergeCell ref="C2:H2"/>
    <mergeCell ref="C3:H3"/>
    <mergeCell ref="B5:E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4"/>
  <sheetViews>
    <sheetView tabSelected="1" zoomScalePageLayoutView="0" workbookViewId="0" topLeftCell="A1">
      <selection activeCell="A2" sqref="A2:K2"/>
    </sheetView>
  </sheetViews>
  <sheetFormatPr defaultColWidth="9.00390625" defaultRowHeight="12.75"/>
  <cols>
    <col min="1" max="1" width="6.375" style="0" customWidth="1"/>
    <col min="2" max="2" width="7.75390625" style="0" customWidth="1"/>
    <col min="3" max="3" width="4.625" style="0" customWidth="1"/>
    <col min="4" max="4" width="10.25390625" style="0" customWidth="1"/>
    <col min="5" max="5" width="6.75390625" style="0" customWidth="1"/>
    <col min="6" max="6" width="7.25390625" style="0" customWidth="1"/>
    <col min="7" max="7" width="7.00390625" style="0" customWidth="1"/>
    <col min="8" max="8" width="8.125" style="0" customWidth="1"/>
    <col min="9" max="9" width="10.625" style="0" customWidth="1"/>
    <col min="10" max="10" width="11.125" style="0" customWidth="1"/>
    <col min="11" max="11" width="11.375" style="0" customWidth="1"/>
  </cols>
  <sheetData>
    <row r="1" spans="9:11" ht="23.25" customHeight="1">
      <c r="I1" s="206" t="s">
        <v>159</v>
      </c>
      <c r="J1" s="206"/>
      <c r="K1" s="206"/>
    </row>
    <row r="2" spans="1:11" ht="26.25" customHeight="1">
      <c r="A2" s="207" t="s">
        <v>178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5">
      <c r="A3" s="207" t="s">
        <v>273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18.75" customHeight="1">
      <c r="A4" s="14"/>
      <c r="B4" s="14"/>
      <c r="C4" s="14"/>
      <c r="D4" s="14"/>
      <c r="E4" s="14"/>
      <c r="F4" s="14"/>
      <c r="G4" s="14"/>
      <c r="H4" s="14"/>
      <c r="J4" s="58"/>
      <c r="K4" s="61" t="s">
        <v>73</v>
      </c>
    </row>
    <row r="5" spans="1:11" ht="9.75" customHeight="1">
      <c r="A5" s="208" t="s">
        <v>160</v>
      </c>
      <c r="B5" s="208" t="s">
        <v>161</v>
      </c>
      <c r="C5" s="208"/>
      <c r="D5" s="208"/>
      <c r="E5" s="208"/>
      <c r="F5" s="208"/>
      <c r="G5" s="208"/>
      <c r="H5" s="208"/>
      <c r="I5" s="162" t="s">
        <v>274</v>
      </c>
      <c r="J5" s="160" t="s">
        <v>275</v>
      </c>
      <c r="K5" s="160" t="s">
        <v>162</v>
      </c>
    </row>
    <row r="6" spans="1:11" ht="9.75" customHeight="1">
      <c r="A6" s="208"/>
      <c r="B6" s="208"/>
      <c r="C6" s="208"/>
      <c r="D6" s="208"/>
      <c r="E6" s="208"/>
      <c r="F6" s="208"/>
      <c r="G6" s="208"/>
      <c r="H6" s="208"/>
      <c r="I6" s="162"/>
      <c r="J6" s="209"/>
      <c r="K6" s="209"/>
    </row>
    <row r="7" spans="1:11" ht="9.75" customHeight="1">
      <c r="A7" s="208"/>
      <c r="B7" s="208"/>
      <c r="C7" s="208"/>
      <c r="D7" s="208"/>
      <c r="E7" s="208"/>
      <c r="F7" s="208"/>
      <c r="G7" s="208"/>
      <c r="H7" s="208"/>
      <c r="I7" s="162"/>
      <c r="J7" s="209"/>
      <c r="K7" s="209"/>
    </row>
    <row r="8" spans="1:11" ht="9.75" customHeight="1">
      <c r="A8" s="208"/>
      <c r="B8" s="208"/>
      <c r="C8" s="208"/>
      <c r="D8" s="208"/>
      <c r="E8" s="208"/>
      <c r="F8" s="208"/>
      <c r="G8" s="208"/>
      <c r="H8" s="208"/>
      <c r="I8" s="162"/>
      <c r="J8" s="209"/>
      <c r="K8" s="209"/>
    </row>
    <row r="9" spans="1:11" ht="2.25" customHeight="1">
      <c r="A9" s="208"/>
      <c r="B9" s="208"/>
      <c r="C9" s="208"/>
      <c r="D9" s="208"/>
      <c r="E9" s="208"/>
      <c r="F9" s="208"/>
      <c r="G9" s="208"/>
      <c r="H9" s="208"/>
      <c r="I9" s="162"/>
      <c r="J9" s="161"/>
      <c r="K9" s="161"/>
    </row>
    <row r="10" spans="1:11" ht="32.25" customHeight="1">
      <c r="A10" s="62"/>
      <c r="B10" s="201" t="s">
        <v>163</v>
      </c>
      <c r="C10" s="202"/>
      <c r="D10" s="202"/>
      <c r="E10" s="202"/>
      <c r="F10" s="202"/>
      <c r="G10" s="202"/>
      <c r="H10" s="203"/>
      <c r="I10" s="107">
        <f>SUM(I11:I11)</f>
        <v>1612.5</v>
      </c>
      <c r="J10" s="107">
        <f>SUM(J11:J11)</f>
        <v>1612.1</v>
      </c>
      <c r="K10" s="22">
        <f>J10/I10</f>
        <v>0.999751937984496</v>
      </c>
    </row>
    <row r="11" spans="1:11" s="63" customFormat="1" ht="71.25" customHeight="1">
      <c r="A11" s="64" t="s">
        <v>164</v>
      </c>
      <c r="B11" s="153" t="s">
        <v>179</v>
      </c>
      <c r="C11" s="204"/>
      <c r="D11" s="204"/>
      <c r="E11" s="204"/>
      <c r="F11" s="204"/>
      <c r="G11" s="204"/>
      <c r="H11" s="205"/>
      <c r="I11" s="108">
        <v>1612.5</v>
      </c>
      <c r="J11" s="108">
        <v>1612.1</v>
      </c>
      <c r="K11" s="45">
        <f>J11/I11</f>
        <v>0.999751937984496</v>
      </c>
    </row>
    <row r="15" spans="9:11" ht="27.75" customHeight="1">
      <c r="I15" s="206" t="s">
        <v>180</v>
      </c>
      <c r="J15" s="206"/>
      <c r="K15" s="206"/>
    </row>
    <row r="16" spans="1:11" ht="15">
      <c r="A16" s="207" t="s">
        <v>181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</row>
    <row r="17" spans="1:11" ht="15">
      <c r="A17" s="207" t="s">
        <v>273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</row>
    <row r="18" spans="1:11" ht="25.5" customHeight="1">
      <c r="A18" s="14"/>
      <c r="B18" s="14"/>
      <c r="C18" s="14"/>
      <c r="D18" s="14"/>
      <c r="E18" s="14"/>
      <c r="F18" s="14"/>
      <c r="G18" s="14"/>
      <c r="H18" s="14"/>
      <c r="J18" s="58"/>
      <c r="K18" s="61" t="s">
        <v>73</v>
      </c>
    </row>
    <row r="19" spans="1:11" ht="12.75">
      <c r="A19" s="208" t="s">
        <v>160</v>
      </c>
      <c r="B19" s="208" t="s">
        <v>161</v>
      </c>
      <c r="C19" s="208"/>
      <c r="D19" s="208"/>
      <c r="E19" s="208"/>
      <c r="F19" s="208"/>
      <c r="G19" s="208"/>
      <c r="H19" s="208"/>
      <c r="I19" s="162" t="s">
        <v>274</v>
      </c>
      <c r="J19" s="160" t="s">
        <v>275</v>
      </c>
      <c r="K19" s="160" t="s">
        <v>162</v>
      </c>
    </row>
    <row r="20" spans="1:11" ht="12.75">
      <c r="A20" s="208"/>
      <c r="B20" s="208"/>
      <c r="C20" s="208"/>
      <c r="D20" s="208"/>
      <c r="E20" s="208"/>
      <c r="F20" s="208"/>
      <c r="G20" s="208"/>
      <c r="H20" s="208"/>
      <c r="I20" s="162"/>
      <c r="J20" s="209"/>
      <c r="K20" s="209"/>
    </row>
    <row r="21" spans="1:11" ht="12.75">
      <c r="A21" s="208"/>
      <c r="B21" s="208"/>
      <c r="C21" s="208"/>
      <c r="D21" s="208"/>
      <c r="E21" s="208"/>
      <c r="F21" s="208"/>
      <c r="G21" s="208"/>
      <c r="H21" s="208"/>
      <c r="I21" s="162"/>
      <c r="J21" s="209"/>
      <c r="K21" s="209"/>
    </row>
    <row r="22" spans="1:11" ht="12.75">
      <c r="A22" s="208"/>
      <c r="B22" s="208"/>
      <c r="C22" s="208"/>
      <c r="D22" s="208"/>
      <c r="E22" s="208"/>
      <c r="F22" s="208"/>
      <c r="G22" s="208"/>
      <c r="H22" s="208"/>
      <c r="I22" s="162"/>
      <c r="J22" s="209"/>
      <c r="K22" s="209"/>
    </row>
    <row r="23" spans="1:11" ht="0.75" customHeight="1">
      <c r="A23" s="208"/>
      <c r="B23" s="208"/>
      <c r="C23" s="208"/>
      <c r="D23" s="208"/>
      <c r="E23" s="208"/>
      <c r="F23" s="208"/>
      <c r="G23" s="208"/>
      <c r="H23" s="208"/>
      <c r="I23" s="162"/>
      <c r="J23" s="161"/>
      <c r="K23" s="161"/>
    </row>
    <row r="24" spans="1:11" ht="30" customHeight="1">
      <c r="A24" s="62"/>
      <c r="B24" s="201" t="s">
        <v>163</v>
      </c>
      <c r="C24" s="202"/>
      <c r="D24" s="202"/>
      <c r="E24" s="202"/>
      <c r="F24" s="202"/>
      <c r="G24" s="202"/>
      <c r="H24" s="203"/>
      <c r="I24" s="107">
        <f>SUM(I25:I31)+I32</f>
        <v>2985.6000000000004</v>
      </c>
      <c r="J24" s="107">
        <f>SUM(J25:J31)+J32</f>
        <v>2790.0000000000005</v>
      </c>
      <c r="K24" s="22">
        <f aca="true" t="shared" si="0" ref="K24:K30">J24/I24</f>
        <v>0.9344855305466239</v>
      </c>
    </row>
    <row r="25" spans="1:11" ht="0.75" customHeight="1">
      <c r="A25" s="64" t="s">
        <v>164</v>
      </c>
      <c r="B25" s="153" t="s">
        <v>182</v>
      </c>
      <c r="C25" s="204"/>
      <c r="D25" s="204"/>
      <c r="E25" s="204"/>
      <c r="F25" s="204"/>
      <c r="G25" s="204"/>
      <c r="H25" s="205"/>
      <c r="I25" s="108">
        <v>0</v>
      </c>
      <c r="J25" s="108">
        <v>0</v>
      </c>
      <c r="K25" s="45">
        <v>0</v>
      </c>
    </row>
    <row r="26" spans="1:11" ht="66.75" customHeight="1">
      <c r="A26" s="64" t="s">
        <v>164</v>
      </c>
      <c r="B26" s="210" t="s">
        <v>183</v>
      </c>
      <c r="C26" s="211"/>
      <c r="D26" s="211"/>
      <c r="E26" s="211"/>
      <c r="F26" s="211"/>
      <c r="G26" s="211"/>
      <c r="H26" s="211"/>
      <c r="I26" s="109">
        <v>1143.2</v>
      </c>
      <c r="J26" s="109">
        <v>1083.5</v>
      </c>
      <c r="K26" s="45">
        <f t="shared" si="0"/>
        <v>0.947778166550035</v>
      </c>
    </row>
    <row r="27" spans="1:11" ht="55.5" customHeight="1">
      <c r="A27" s="80">
        <v>2</v>
      </c>
      <c r="B27" s="210" t="s">
        <v>184</v>
      </c>
      <c r="C27" s="211"/>
      <c r="D27" s="211"/>
      <c r="E27" s="211"/>
      <c r="F27" s="211"/>
      <c r="G27" s="211"/>
      <c r="H27" s="211"/>
      <c r="I27" s="109">
        <v>31.5</v>
      </c>
      <c r="J27" s="103">
        <v>31.4</v>
      </c>
      <c r="K27" s="45">
        <f t="shared" si="0"/>
        <v>0.9968253968253967</v>
      </c>
    </row>
    <row r="28" spans="1:11" ht="12.75">
      <c r="A28" s="208">
        <v>3</v>
      </c>
      <c r="B28" s="210" t="s">
        <v>185</v>
      </c>
      <c r="C28" s="210"/>
      <c r="D28" s="210"/>
      <c r="E28" s="210"/>
      <c r="F28" s="210"/>
      <c r="G28" s="210"/>
      <c r="H28" s="210"/>
      <c r="I28" s="212">
        <v>1721.1</v>
      </c>
      <c r="J28" s="213">
        <v>1600.2</v>
      </c>
      <c r="K28" s="214">
        <f t="shared" si="0"/>
        <v>0.9297542269478822</v>
      </c>
    </row>
    <row r="29" spans="1:11" ht="42.75" customHeight="1">
      <c r="A29" s="208"/>
      <c r="B29" s="210"/>
      <c r="C29" s="210"/>
      <c r="D29" s="210"/>
      <c r="E29" s="210"/>
      <c r="F29" s="210"/>
      <c r="G29" s="210"/>
      <c r="H29" s="210"/>
      <c r="I29" s="212"/>
      <c r="J29" s="213"/>
      <c r="K29" s="214"/>
    </row>
    <row r="30" spans="1:11" ht="12.75">
      <c r="A30" s="208">
        <v>4</v>
      </c>
      <c r="B30" s="210" t="s">
        <v>186</v>
      </c>
      <c r="C30" s="210"/>
      <c r="D30" s="210"/>
      <c r="E30" s="210"/>
      <c r="F30" s="210"/>
      <c r="G30" s="210"/>
      <c r="H30" s="210"/>
      <c r="I30" s="212">
        <v>52.8</v>
      </c>
      <c r="J30" s="213">
        <v>37.9</v>
      </c>
      <c r="K30" s="214">
        <f t="shared" si="0"/>
        <v>0.7178030303030303</v>
      </c>
    </row>
    <row r="31" spans="1:11" ht="60.75" customHeight="1">
      <c r="A31" s="208"/>
      <c r="B31" s="210"/>
      <c r="C31" s="210"/>
      <c r="D31" s="210"/>
      <c r="E31" s="210"/>
      <c r="F31" s="210"/>
      <c r="G31" s="210"/>
      <c r="H31" s="210"/>
      <c r="I31" s="212"/>
      <c r="J31" s="213"/>
      <c r="K31" s="214"/>
    </row>
    <row r="32" spans="1:11" ht="69" customHeight="1">
      <c r="A32" s="80">
        <v>5</v>
      </c>
      <c r="B32" s="153" t="s">
        <v>245</v>
      </c>
      <c r="C32" s="154"/>
      <c r="D32" s="154"/>
      <c r="E32" s="154"/>
      <c r="F32" s="154"/>
      <c r="G32" s="154"/>
      <c r="H32" s="155"/>
      <c r="I32" s="103">
        <v>37</v>
      </c>
      <c r="J32" s="103">
        <v>37</v>
      </c>
      <c r="K32" s="2">
        <f>J32/I32</f>
        <v>1</v>
      </c>
    </row>
    <row r="34" spans="1:11" ht="47.25" customHeight="1">
      <c r="A34" t="s">
        <v>254</v>
      </c>
      <c r="H34" s="173" t="s">
        <v>255</v>
      </c>
      <c r="I34" s="173"/>
      <c r="J34" s="173"/>
      <c r="K34" s="173"/>
    </row>
  </sheetData>
  <sheetProtection/>
  <mergeCells count="34">
    <mergeCell ref="I28:I29"/>
    <mergeCell ref="J28:J29"/>
    <mergeCell ref="K28:K29"/>
    <mergeCell ref="A30:A31"/>
    <mergeCell ref="B30:H31"/>
    <mergeCell ref="I30:I31"/>
    <mergeCell ref="J30:J31"/>
    <mergeCell ref="K30:K31"/>
    <mergeCell ref="B24:H24"/>
    <mergeCell ref="B25:H25"/>
    <mergeCell ref="B26:H26"/>
    <mergeCell ref="B27:H27"/>
    <mergeCell ref="A28:A29"/>
    <mergeCell ref="B28:H29"/>
    <mergeCell ref="J5:J9"/>
    <mergeCell ref="K5:K9"/>
    <mergeCell ref="I15:K15"/>
    <mergeCell ref="A16:K16"/>
    <mergeCell ref="A17:K17"/>
    <mergeCell ref="A19:A23"/>
    <mergeCell ref="B19:H23"/>
    <mergeCell ref="I19:I23"/>
    <mergeCell ref="J19:J23"/>
    <mergeCell ref="K19:K23"/>
    <mergeCell ref="B32:H32"/>
    <mergeCell ref="H34:K34"/>
    <mergeCell ref="B10:H10"/>
    <mergeCell ref="B11:H11"/>
    <mergeCell ref="I1:K1"/>
    <mergeCell ref="A2:K2"/>
    <mergeCell ref="A3:K3"/>
    <mergeCell ref="A5:A9"/>
    <mergeCell ref="B5:H9"/>
    <mergeCell ref="I5:I9"/>
  </mergeCells>
  <printOptions/>
  <pageMargins left="0.7086614173228347" right="0" top="0" bottom="0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Eniieiaiea a?a?aoa ?oaiyineiai ?aeiia ia 1.06.99a.</dc:title>
  <dc:subject/>
  <dc:creator>****</dc:creator>
  <cp:keywords/>
  <dc:description/>
  <cp:lastModifiedBy>User</cp:lastModifiedBy>
  <cp:lastPrinted>2016-03-04T06:35:47Z</cp:lastPrinted>
  <dcterms:created xsi:type="dcterms:W3CDTF">1999-07-14T07:56:16Z</dcterms:created>
  <dcterms:modified xsi:type="dcterms:W3CDTF">2016-03-16T09:44:16Z</dcterms:modified>
  <cp:category/>
  <cp:version/>
  <cp:contentType/>
  <cp:contentStatus/>
</cp:coreProperties>
</file>