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6"/>
  </bookViews>
  <sheets>
    <sheet name="Прил 3" sheetId="1" r:id="rId1"/>
    <sheet name="Прилож 4" sheetId="2" r:id="rId2"/>
    <sheet name="Табл №3" sheetId="3" r:id="rId3"/>
    <sheet name="Табл № 4" sheetId="4" r:id="rId4"/>
    <sheet name=" по эк. статьям" sheetId="5" r:id="rId5"/>
    <sheet name="Табл № 6" sheetId="6" r:id="rId6"/>
    <sheet name="7" sheetId="7" r:id="rId7"/>
  </sheets>
  <definedNames>
    <definedName name="_xlnm.Print_Titles" localSheetId="1">'Прилож 4'!$9:$11</definedName>
    <definedName name="_xlnm.Print_Area" localSheetId="4">' по эк. статьям'!$A$1:$F$180</definedName>
    <definedName name="_xlnm.Print_Area" localSheetId="5">'Табл № 6'!$A$1:$F$20</definedName>
  </definedNames>
  <calcPr fullCalcOnLoad="1"/>
</workbook>
</file>

<file path=xl/sharedStrings.xml><?xml version="1.0" encoding="utf-8"?>
<sst xmlns="http://schemas.openxmlformats.org/spreadsheetml/2006/main" count="948" uniqueCount="371">
  <si>
    <t>(тыс.руб.)</t>
  </si>
  <si>
    <t>0100</t>
  </si>
  <si>
    <t>0102</t>
  </si>
  <si>
    <t>0500</t>
  </si>
  <si>
    <t>0502</t>
  </si>
  <si>
    <t>0700</t>
  </si>
  <si>
    <t>Образование</t>
  </si>
  <si>
    <t>0701</t>
  </si>
  <si>
    <t>0800</t>
  </si>
  <si>
    <t>0801</t>
  </si>
  <si>
    <t>1100</t>
  </si>
  <si>
    <t>Межбюджетные трансферты</t>
  </si>
  <si>
    <t>ЖИЛИЩНО-КОММУНАЛЬНОЕ ХОЗЯЙСТВО</t>
  </si>
  <si>
    <t>ОБРАЗОВАНИЕ</t>
  </si>
  <si>
    <t>Наименование</t>
  </si>
  <si>
    <t>код</t>
  </si>
  <si>
    <t>тыс. руб.</t>
  </si>
  <si>
    <t>Общегосударственные вопросы</t>
  </si>
  <si>
    <t>0104</t>
  </si>
  <si>
    <t>Жилищно -коммунальное хозяйство</t>
  </si>
  <si>
    <t xml:space="preserve">               Коммунальное хозяйство </t>
  </si>
  <si>
    <t xml:space="preserve">               Культура     </t>
  </si>
  <si>
    <t>ВСЕГО РАСХОДОВ</t>
  </si>
  <si>
    <t>ВСЕГО</t>
  </si>
  <si>
    <t>Код</t>
  </si>
  <si>
    <t xml:space="preserve">РАСХОДЫ                          </t>
  </si>
  <si>
    <t>Свободн  назн +,-</t>
  </si>
  <si>
    <t>ОБЩЕГОСУДАРСТВЕННЫЕ ВОПРОСЫ</t>
  </si>
  <si>
    <t xml:space="preserve">       -коммунальные услуги</t>
  </si>
  <si>
    <t>оплата потребления электроэнергии</t>
  </si>
  <si>
    <t xml:space="preserve">       -услуги по содержанию имущества</t>
  </si>
  <si>
    <t xml:space="preserve">       -прочие услуги </t>
  </si>
  <si>
    <t xml:space="preserve">       -прочие расходы</t>
  </si>
  <si>
    <t xml:space="preserve">       -увеличение стоимости основных средств</t>
  </si>
  <si>
    <t>приобретение оборудования</t>
  </si>
  <si>
    <t xml:space="preserve">       -увеличение стоимости материальных запасов</t>
  </si>
  <si>
    <t>ГСМ</t>
  </si>
  <si>
    <t>прочие расходные материалы</t>
  </si>
  <si>
    <t>мероприятия по ФК и спорту</t>
  </si>
  <si>
    <t>ИТОГО</t>
  </si>
  <si>
    <t>в т.ч. – заработная плата</t>
  </si>
  <si>
    <t xml:space="preserve">          - прочие выплаты</t>
  </si>
  <si>
    <t xml:space="preserve">          - услуги связи</t>
  </si>
  <si>
    <t xml:space="preserve">          - транспортные услуги</t>
  </si>
  <si>
    <t xml:space="preserve">          - коммунальные услуги</t>
  </si>
  <si>
    <t xml:space="preserve">         - услуги по содержанию имущества</t>
  </si>
  <si>
    <t xml:space="preserve">         - прочие услуги</t>
  </si>
  <si>
    <t xml:space="preserve">         -увеличение стоимости основных средств</t>
  </si>
  <si>
    <t>Исполнение бюджета</t>
  </si>
  <si>
    <t>оплата за газ</t>
  </si>
  <si>
    <t>Социальная политика</t>
  </si>
  <si>
    <t>НАЦИОНАЛЬНАЯ ОБОРОНА</t>
  </si>
  <si>
    <t>0200</t>
  </si>
  <si>
    <t>Национальная оборона</t>
  </si>
  <si>
    <t>№ распоряжения</t>
  </si>
  <si>
    <t xml:space="preserve">      - начисления на оплату труда</t>
  </si>
  <si>
    <t xml:space="preserve">       - услуги  связи</t>
  </si>
  <si>
    <t xml:space="preserve">          - начисления на оплату труда</t>
  </si>
  <si>
    <t>благоустройство</t>
  </si>
  <si>
    <t xml:space="preserve"> РЕЗЕРВНЫЙ ФОНД  </t>
  </si>
  <si>
    <t>0707</t>
  </si>
  <si>
    <t>0400</t>
  </si>
  <si>
    <t>молодежная политика</t>
  </si>
  <si>
    <t xml:space="preserve">% выполнения </t>
  </si>
  <si>
    <t>Мобилизационная и вневойсковая подготовка</t>
  </si>
  <si>
    <t>Благоустройство</t>
  </si>
  <si>
    <t>тыс.руб.</t>
  </si>
  <si>
    <t>0203</t>
  </si>
  <si>
    <t>0503</t>
  </si>
  <si>
    <t>1104</t>
  </si>
  <si>
    <t>СОЦИАЛЬНАЯ ПОЛИТИКА</t>
  </si>
  <si>
    <t>Коммунальное хозяйство</t>
  </si>
  <si>
    <t>Дошкольное образование</t>
  </si>
  <si>
    <t xml:space="preserve">             Резервные фонды</t>
  </si>
  <si>
    <t xml:space="preserve">             Другие общегосударственные вопросы</t>
  </si>
  <si>
    <t xml:space="preserve">Национальная безопасность и правоохранительная деятельность </t>
  </si>
  <si>
    <t>Национальная  экономика</t>
  </si>
  <si>
    <t>Другие вопросы в области национальной экономики</t>
  </si>
  <si>
    <t>Другие вопросы в области жилищно-коммунального хозяйства</t>
  </si>
  <si>
    <t xml:space="preserve">               Молодежная политика и оздоровление детей</t>
  </si>
  <si>
    <t xml:space="preserve">               Социальное обеспечение населения</t>
  </si>
  <si>
    <t>0300</t>
  </si>
  <si>
    <t>0309</t>
  </si>
  <si>
    <t>0412</t>
  </si>
  <si>
    <t>0501</t>
  </si>
  <si>
    <t>0505</t>
  </si>
  <si>
    <t>Структура расходов бюджета Лемешкинского сельского поселения</t>
  </si>
  <si>
    <t xml:space="preserve">       -пособия по социальной помощи населению</t>
  </si>
  <si>
    <t xml:space="preserve"> Лемешкинского сельского поселения по расходам </t>
  </si>
  <si>
    <t>по разделам и подразделам функциональной классификации расходов</t>
  </si>
  <si>
    <t>Таблица № 5</t>
  </si>
  <si>
    <t xml:space="preserve">Таблица № 4 </t>
  </si>
  <si>
    <t>Отчет об исполнении назначений</t>
  </si>
  <si>
    <t xml:space="preserve">         - перечисления другим бюджетам бюджетной системы Российской Федерации</t>
  </si>
  <si>
    <t>Таблица № 3</t>
  </si>
  <si>
    <t>0107</t>
  </si>
  <si>
    <t>НАЦИОНАЛЬНАЯ БЕЗОПАСНОСТЬ И ПРАВООХРАНИТЕЛЬНАЯ ДЕЯТЕЛЬНОСТЬ</t>
  </si>
  <si>
    <t>Обеспечение прведения выборов и референдумов</t>
  </si>
  <si>
    <t xml:space="preserve">         - прочие выплаты</t>
  </si>
  <si>
    <t>административные комиссии</t>
  </si>
  <si>
    <t>техобслуживание пожарной сигнализации</t>
  </si>
  <si>
    <t>другие расходы</t>
  </si>
  <si>
    <t>Выполнение  в %</t>
  </si>
  <si>
    <t>0310</t>
  </si>
  <si>
    <t>1003</t>
  </si>
  <si>
    <t>Обеспечение пожарной безопасности</t>
  </si>
  <si>
    <t>1000</t>
  </si>
  <si>
    <t>Национальная экономика</t>
  </si>
  <si>
    <t xml:space="preserve">      - транспортные услуги</t>
  </si>
  <si>
    <t>налоги, пени, госпошлина, сборы</t>
  </si>
  <si>
    <t>приобретение оборудования,мебели</t>
  </si>
  <si>
    <t>информационное обеспечение</t>
  </si>
  <si>
    <t>приобретение оборудования, мебели</t>
  </si>
  <si>
    <t xml:space="preserve"> -услуги по содержанию имущества</t>
  </si>
  <si>
    <t xml:space="preserve"> ремонт дорог  </t>
  </si>
  <si>
    <t xml:space="preserve">благоустройство  </t>
  </si>
  <si>
    <t xml:space="preserve">прочие расходные материалы  </t>
  </si>
  <si>
    <t>Резервного фонда Администрации Лемешкинского сельского поселения</t>
  </si>
  <si>
    <t>расходы на   подписку, консультационные услуги</t>
  </si>
  <si>
    <t>0111</t>
  </si>
  <si>
    <t>0113</t>
  </si>
  <si>
    <t xml:space="preserve">             Функционирование высшего должностного лица субъекта Российской Федерации и муниципального образования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</si>
  <si>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</si>
  <si>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 xml:space="preserve">             Мобилизационная и вневойсковая  подготовка</t>
  </si>
  <si>
    <t xml:space="preserve">             Защита населения и территории от последствий чрезвычайных ситуаций  природного и техногенного характера, гражданская оборона</t>
  </si>
  <si>
    <t xml:space="preserve"> 0800</t>
  </si>
  <si>
    <t>Культура,  кинематография</t>
  </si>
  <si>
    <t>1102</t>
  </si>
  <si>
    <t>Физическая культура и спорт</t>
  </si>
  <si>
    <t>1200</t>
  </si>
  <si>
    <t>Средства массовой информации</t>
  </si>
  <si>
    <t>1204</t>
  </si>
  <si>
    <t>Другие вопросы в области культуры, кинематографии, средств массовой информации</t>
  </si>
  <si>
    <t>Иные межбюджетные трансферты</t>
  </si>
  <si>
    <t xml:space="preserve">Культура,  кинематография </t>
  </si>
  <si>
    <t>медосмотр, пропитка крыши здания</t>
  </si>
  <si>
    <t xml:space="preserve">КУЛЬТУРА, КИНЕМАТОГРАФИЯ </t>
  </si>
  <si>
    <t xml:space="preserve"> тыс. руб.</t>
  </si>
  <si>
    <t>0409</t>
  </si>
  <si>
    <t>Дорожное хозяйство</t>
  </si>
  <si>
    <t>ремонт</t>
  </si>
  <si>
    <t>массовый спорт</t>
  </si>
  <si>
    <t>0106</t>
  </si>
  <si>
    <t>межбюджетные трансферты</t>
  </si>
  <si>
    <t>Таблица № 7</t>
  </si>
  <si>
    <t>% выполнения</t>
  </si>
  <si>
    <t xml:space="preserve">       -прочие работы, услуги </t>
  </si>
  <si>
    <t>Субсидия на финансирование бюджетных учреждений</t>
  </si>
  <si>
    <t>Таблица № 6</t>
  </si>
  <si>
    <t>сельское хозяйство и рыболовство</t>
  </si>
  <si>
    <t>другие вопросы в области национальной экономики</t>
  </si>
  <si>
    <t>содержание имущества</t>
  </si>
  <si>
    <t>страхование, подписка, оценка имущества</t>
  </si>
  <si>
    <t>текущий ремонт</t>
  </si>
  <si>
    <t>оборудование</t>
  </si>
  <si>
    <t>техобслуживание пожарной сигнализации, содержание имущества</t>
  </si>
  <si>
    <t>Назначено на год</t>
  </si>
  <si>
    <t>Кассовые  расходы</t>
  </si>
  <si>
    <t>Социальное обеспечение населения</t>
  </si>
  <si>
    <t>Молодежная политика и оздоровление детей</t>
  </si>
  <si>
    <t>Жилищное хозяйство</t>
  </si>
  <si>
    <t>Резервные фонды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</si>
  <si>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</si>
  <si>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</si>
  <si>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 xml:space="preserve"> Культура     </t>
  </si>
  <si>
    <t>суточные</t>
  </si>
  <si>
    <t>ремонт и содержание дорог</t>
  </si>
  <si>
    <t>услуги по содержанию имущества</t>
  </si>
  <si>
    <t xml:space="preserve">        услуги по содержанию имущества</t>
  </si>
  <si>
    <t>увеличение стоимости основных средств</t>
  </si>
  <si>
    <t xml:space="preserve">прочие услуги </t>
  </si>
  <si>
    <t>содержание водопровода</t>
  </si>
  <si>
    <t>Другие общегосударственные вопросы</t>
  </si>
  <si>
    <r>
      <t xml:space="preserve"> - </t>
    </r>
    <r>
      <rPr>
        <sz val="10"/>
        <rFont val="Arial Cyr"/>
        <family val="0"/>
      </rPr>
      <t>коммунальные услуги</t>
    </r>
  </si>
  <si>
    <t>обслуживание программного обеспечения</t>
  </si>
  <si>
    <t xml:space="preserve">       услуги  связи</t>
  </si>
  <si>
    <t xml:space="preserve">      коммунальные услуги</t>
  </si>
  <si>
    <t xml:space="preserve">        прочие работы, услуги</t>
  </si>
  <si>
    <r>
      <t xml:space="preserve"> </t>
    </r>
    <r>
      <rPr>
        <i/>
        <sz val="10"/>
        <rFont val="Arial Cyr"/>
        <family val="0"/>
      </rPr>
      <t>электроэнергия</t>
    </r>
  </si>
  <si>
    <t>оплата водоснабжения</t>
  </si>
  <si>
    <t>оплата газоснабжения</t>
  </si>
  <si>
    <t>НАЦИОНАЛЬНАЯ ЭКОНОМИКА</t>
  </si>
  <si>
    <t xml:space="preserve">              Массовый спорт</t>
  </si>
  <si>
    <t>информационное  обеспечение</t>
  </si>
  <si>
    <t xml:space="preserve">Наименование </t>
  </si>
  <si>
    <t>(подпрограмма)</t>
  </si>
  <si>
    <t>Муниципальные программы</t>
  </si>
  <si>
    <t>Муниципальная программа "Обеспечение безопасности жизнедеятельности на территории Лемешкинского сельского поселения"</t>
  </si>
  <si>
    <t>0500000000</t>
  </si>
  <si>
    <t>Подпрограмма "Пожарная безопасность Лемешкинского сельского поселения"</t>
  </si>
  <si>
    <t>0510000000</t>
  </si>
  <si>
    <t>Подпрограмма "Защита населения и территории от чрезвычайных ситуаций"</t>
  </si>
  <si>
    <t>0520000000</t>
  </si>
  <si>
    <t xml:space="preserve">Муниципальная программа "Развитие транспортной системы и обеспечение безопасности дорожного движения в Лемешкинском сельском поселении"  </t>
  </si>
  <si>
    <t>0600000000</t>
  </si>
  <si>
    <t>Подпрограмма "Совершенствование и развитие сети автомобильных дорог общего пользования в Лемешкинском сельском поселении"</t>
  </si>
  <si>
    <t>0620000000</t>
  </si>
  <si>
    <t>Капитальный ремонт, ремонт и содержание дорог общего пользования</t>
  </si>
  <si>
    <t>Подпрограмма "Повышение безопасности дорожного движения в Лемешкинском сельском поселении"</t>
  </si>
  <si>
    <t>0630000000</t>
  </si>
  <si>
    <t>Муниципальная программа "Развитие культуры и туризма в Лемешкинском сельском поселении"</t>
  </si>
  <si>
    <t>1400000000</t>
  </si>
  <si>
    <t>Подпрограмма "Сохранение объектов культурного и исторического наследия, обеспечения доступа населения к культурным ценностям и информации"</t>
  </si>
  <si>
    <t>1410000000</t>
  </si>
  <si>
    <t>Развитие библиотечного дела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</si>
  <si>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Лемешкинском сельском поселении"</t>
  </si>
  <si>
    <t>1420000000</t>
  </si>
  <si>
    <t>Развитие культурно-массовой деятельности</t>
  </si>
  <si>
    <t>Муниципальная программа "Развитие гражданского общества на территории Лемешкинского сельского поселения"</t>
  </si>
  <si>
    <t>0300000000</t>
  </si>
  <si>
    <t>Подпрограмма "Муниципальная поддержка социально ориентированных некоммерческих организаций, осуществляющих свою деятельность на территории Лемешкинского сельского поселения"</t>
  </si>
  <si>
    <t>0310000000</t>
  </si>
  <si>
    <t>Подпрограмма "Реализация информационной политики на территории Лемешкинского сельского поселения Руднянского муниципального района в сфере средств массовой информации"</t>
  </si>
  <si>
    <t>0340000000</t>
  </si>
  <si>
    <t>Муниципальная программа "Формирование современной городской среды Лемешкинского сельского поселения"</t>
  </si>
  <si>
    <t>1700000000</t>
  </si>
  <si>
    <t>Модернизация жилищно-коммунального хозяйства</t>
  </si>
  <si>
    <t>Подпрограмма "Создание условий для обеспечения качественными услугами водоснабжения населения в Лемешкинском сельском поселении"</t>
  </si>
  <si>
    <t>Модернизация коммунального хозяйства</t>
  </si>
  <si>
    <t>Подпрограмма "Благоустройство сельских поселений"</t>
  </si>
  <si>
    <t>Муниципальная программа "Муниципальная молодежная политика Лемешкинского сельского поселения"</t>
  </si>
  <si>
    <t>0200000000</t>
  </si>
  <si>
    <t>Подпрограмма "Вовлечение молодежи Лемешкинского сельского поселения в социальную практику"</t>
  </si>
  <si>
    <t>0210000000</t>
  </si>
  <si>
    <t>Подпрограмма "Гражданско-патриотическое воспитание граждан Лемешкинского сельского поселения"</t>
  </si>
  <si>
    <t>0220000000</t>
  </si>
  <si>
    <t>Муниципальная программа "Развитие физической культуры и спорта в Лемешкинском сельском поселении"</t>
  </si>
  <si>
    <t>0900000000</t>
  </si>
  <si>
    <t>Подпрограмма "Развитие физической культуры и детского спорта в Лемешкинском сельском поселении"</t>
  </si>
  <si>
    <t>0910000000</t>
  </si>
  <si>
    <t>Программа "Профилактика правонарушений и обеспечение общественной безопасности на территории Лемешкинского сельского поселения"</t>
  </si>
  <si>
    <t>1600000000</t>
  </si>
  <si>
    <t>Муниципальная программа "Устойчивое развитие сельских территорий"</t>
  </si>
  <si>
    <t>0800000000</t>
  </si>
  <si>
    <t>Муниципальная программа "Энергосбережение и повышение энергетической эффективности Лемешкинского сельского поселения"</t>
  </si>
  <si>
    <t>1300000000</t>
  </si>
  <si>
    <t>Подпрограмма "Энергосбережение и повышение энергетической эффективности в теплоснабжении, системах коммунальной инфраструктуры и жилищном комплексе Лемешкинского сельского поселения "</t>
  </si>
  <si>
    <t>1310000000</t>
  </si>
  <si>
    <t>Подпрограмма "Развитие инфраструктуры и материально-технической базы для занятий физической культуры и спортом в Лемешкинском сельском поселении"</t>
  </si>
  <si>
    <t>0920000000</t>
  </si>
  <si>
    <t>Муниципальная программа "Создание условий для обеспечения качественными услугами водоснабжения населения в Лемешкинском сельском поселении"</t>
  </si>
  <si>
    <t>1940000000</t>
  </si>
  <si>
    <t>Муниципальная программа "Территория комфортного проживания и социального благополучия на территории Лемешкинского сельского поселения"</t>
  </si>
  <si>
    <t>1850000000</t>
  </si>
  <si>
    <t>Исполнение муниципальных программ, утвержденных в бюджете</t>
  </si>
  <si>
    <t>коммунальные услуги</t>
  </si>
  <si>
    <t>в разрезе кодов операций сектора государственного управления</t>
  </si>
  <si>
    <t>Массовый спорт</t>
  </si>
  <si>
    <t xml:space="preserve">       -страхование</t>
  </si>
  <si>
    <t xml:space="preserve">        -налоги, пошлины и сборы</t>
  </si>
  <si>
    <t xml:space="preserve">        -штрафы за нарушение законодательства о налогах и сборах, законодательства о страховых взносах</t>
  </si>
  <si>
    <t xml:space="preserve">        -иные выплаты текущего характера физическим лицам</t>
  </si>
  <si>
    <t xml:space="preserve">        -иные выплаты текущего характера организациям</t>
  </si>
  <si>
    <t>приобретение автомобиля</t>
  </si>
  <si>
    <t>канцелярские и хозяйственные товары</t>
  </si>
  <si>
    <t xml:space="preserve">       -увеличение стоимости прочих оборотных запасов (материалов)</t>
  </si>
  <si>
    <t xml:space="preserve">       -увеличение стоимости горюче-смазочных материалов</t>
  </si>
  <si>
    <t>С о д е р ж а н и е</t>
  </si>
  <si>
    <t xml:space="preserve">         Обеспечение деятельности финансовых, налоговых и таможенных органов и органов финансового (финансово-бюджетного) надзора </t>
  </si>
  <si>
    <t>Выполн  плана в %</t>
  </si>
  <si>
    <t xml:space="preserve">     -расходы</t>
  </si>
  <si>
    <t xml:space="preserve">      -безвозмездные перечисления некоммерческим организациям и физическим лицам - производителям товаров, работ и услуг на производство</t>
  </si>
  <si>
    <t>Муниципальная программа "Комплексное развитие сельских территорий Лемешкинского сельского поселения"</t>
  </si>
  <si>
    <t>публикации в СМИ</t>
  </si>
  <si>
    <t>размещение линии совместного подвеса</t>
  </si>
  <si>
    <t>Назначено на 2021 год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</si>
  <si>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</si>
  <si>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</si>
  <si>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</si>
  <si>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</si>
  <si>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Утверждено решением на 2021 год</t>
  </si>
  <si>
    <t>Удельный вес плановых назначений в 2021 году %</t>
  </si>
  <si>
    <t>Назначено   на 2021 год</t>
  </si>
  <si>
    <t>План на 2021 год</t>
  </si>
  <si>
    <t>ТКО</t>
  </si>
  <si>
    <t xml:space="preserve">       -другие экономические санкции</t>
  </si>
  <si>
    <t xml:space="preserve">       -увеличение стоимости строительных материалов</t>
  </si>
  <si>
    <t>0406</t>
  </si>
  <si>
    <t>Водное хозяйство</t>
  </si>
  <si>
    <t xml:space="preserve">              Водное хозяйство</t>
  </si>
  <si>
    <t xml:space="preserve">              Дорожное хозяйство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</si>
  <si>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</si>
  <si>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страхование</t>
  </si>
  <si>
    <t>генеральный план</t>
  </si>
  <si>
    <t>ПСД</t>
  </si>
  <si>
    <t xml:space="preserve"> за 2021 год</t>
  </si>
  <si>
    <t>Исполнено  за 2021 год</t>
  </si>
  <si>
    <t xml:space="preserve"> за 2019-2021 гг.</t>
  </si>
  <si>
    <t>Удельный вес фактических расходов за 2021 год %</t>
  </si>
  <si>
    <t>Исполнено  за 2020 год</t>
  </si>
  <si>
    <t>Удельный вес фактических расходов за 2020 год %</t>
  </si>
  <si>
    <t>Исполнено  за 2019 год</t>
  </si>
  <si>
    <t>Удельный вес фактических расходов за 2019 год %</t>
  </si>
  <si>
    <t>Исполнение бюджета Лемешкинского сельского поселения за 2021 год</t>
  </si>
  <si>
    <t>Исполнено    за 2021 год</t>
  </si>
  <si>
    <t>за 2021 год</t>
  </si>
  <si>
    <t>Остаток на 01.01.2022 года</t>
  </si>
  <si>
    <t>Исполнено за 2021 год</t>
  </si>
  <si>
    <t xml:space="preserve">  Лемешкинского сельского поселения за 2021 год </t>
  </si>
  <si>
    <t>Гражданская оборона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</si>
  <si>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</si>
  <si>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Приложение № 3</t>
  </si>
  <si>
    <t>к решению Совета Лемешкинского сельского</t>
  </si>
  <si>
    <t>Приложение № 4</t>
  </si>
  <si>
    <t>к решению  Совета Лемешкинского</t>
  </si>
  <si>
    <t>Ведомственная структура расходов бюджета</t>
  </si>
  <si>
    <t>Ведомство</t>
  </si>
  <si>
    <t>Раздел</t>
  </si>
  <si>
    <t>Подраздел</t>
  </si>
  <si>
    <t>Целевая статья</t>
  </si>
  <si>
    <t>Вид расходов</t>
  </si>
  <si>
    <t>01</t>
  </si>
  <si>
    <t>Функционирование   высшего должностного лица субъекта Российской Федерации и муниципального образования</t>
  </si>
  <si>
    <t>02</t>
  </si>
  <si>
    <t>Обеспечение деятельности органов местного самоуправления сельского поселения</t>
  </si>
  <si>
    <t>9000000000</t>
  </si>
  <si>
    <t>Расходы на выплаты персоналу в целях обеспечения выполнения функций государственными (муниципальными) органами казёнными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</si>
  <si>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</si>
  <si>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</si>
  <si>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</si>
  <si>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</si>
  <si>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</si>
  <si>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500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</si>
  <si>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</si>
  <si>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9900000000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</si>
  <si>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</si>
  <si>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</si>
  <si>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надзора</t>
  </si>
  <si>
    <t>06</t>
  </si>
  <si>
    <t>Проведение выборов и референдумов</t>
  </si>
  <si>
    <t>07</t>
  </si>
  <si>
    <t>Резервные фонды  местных администраций</t>
  </si>
  <si>
    <t>11</t>
  </si>
  <si>
    <t>13</t>
  </si>
  <si>
    <t>Подпрограмма "Развитие и совершенствование территориального общественного самоуправления Лемешкинского сельского поселения Руднянского муниципального района"</t>
  </si>
  <si>
    <t>0330000000</t>
  </si>
  <si>
    <t xml:space="preserve">Предоставление субсидий бюджетным, автономным учреждениям и иным некоммерческим организациям
</t>
  </si>
  <si>
    <t>Непрограммные направления обеспечения деятельности органов местного самоуправления сельского поселения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</si>
  <si>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</si>
  <si>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</si>
  <si>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</si>
  <si>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Ведомственная целевая программа "Укрепление безопасности, законности и правопорядка на территории Лемешкинского сельского поселения" на 2017-2019 годы</t>
  </si>
  <si>
    <t>6600000000</t>
  </si>
  <si>
    <t>12</t>
  </si>
  <si>
    <t>Жилищно-коммунальное хозяйство</t>
  </si>
  <si>
    <t>05</t>
  </si>
  <si>
    <t>1710000000</t>
  </si>
  <si>
    <t>Муниципальная программа "Устойчивое развитие сельских территорий Лемешкинского сельского поселения на 2014-2017 годы"</t>
  </si>
  <si>
    <t>Муниципальная программа "Формирование современной городской среды"</t>
  </si>
  <si>
    <t>Капитальные вложения в объекты недвижимого имущества государственной (муниципальной) собственности</t>
  </si>
  <si>
    <t>6700000000</t>
  </si>
  <si>
    <t>400</t>
  </si>
  <si>
    <t>2300000000</t>
  </si>
  <si>
    <t>Муниципальная программа "Муниципальная молодежная политика поселения"</t>
  </si>
  <si>
    <t>Подпрограмма "Вовлечение молодежи сельского поселения в социальную практику"</t>
  </si>
  <si>
    <t xml:space="preserve">Культура, кинематография </t>
  </si>
  <si>
    <t>08</t>
  </si>
  <si>
    <t xml:space="preserve">Культура </t>
  </si>
  <si>
    <t xml:space="preserve"> Физическая культура  и  спорт</t>
  </si>
  <si>
    <t>Другие вопросы в области средств массовой информации</t>
  </si>
  <si>
    <t>Муниципальная программа "Развитие гражданского общества на территории поселения"</t>
  </si>
  <si>
    <t>14</t>
  </si>
  <si>
    <t>Муниципальная программа "Комплексное развитие сельских территорий Руднянского муниципального района"</t>
  </si>
  <si>
    <t>2350000000</t>
  </si>
  <si>
    <t xml:space="preserve">  </t>
  </si>
  <si>
    <t>Исполнено   за 2021 год</t>
  </si>
  <si>
    <t xml:space="preserve">         Водное хозяйство</t>
  </si>
  <si>
    <t xml:space="preserve">         Дорожное хозяйство</t>
  </si>
  <si>
    <t>Лемешкинского сельского поселения за 2021 год</t>
  </si>
  <si>
    <t>поселения от  05.04.2022    № 25/99</t>
  </si>
  <si>
    <t>сельского поселения  от  05.04.2022   № 25/99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</si>
</sst>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"/>
    <numFmt numFmtId="182" formatCode="0.0"/>
    <numFmt numFmtId="183" formatCode="0.0%"/>
    <numFmt numFmtId="184" formatCode="0.000%"/>
    <numFmt numFmtId="185" formatCode="#,##0.00&quot;р.&quot;"/>
    <numFmt numFmtId="186" formatCode="#,##0.000"/>
    <numFmt numFmtId="187" formatCode="#,##0.0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%"/>
    <numFmt numFmtId="194" formatCode="0.00000%"/>
    <numFmt numFmtId="195" formatCode="0.000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8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83" fontId="1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82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83" fontId="12" fillId="0" borderId="10" xfId="0" applyNumberFormat="1" applyFont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3" fontId="1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87" fontId="0" fillId="34" borderId="10" xfId="0" applyNumberFormat="1" applyFont="1" applyFill="1" applyBorder="1" applyAlignment="1">
      <alignment/>
    </xf>
    <xf numFmtId="183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87" fontId="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4" fontId="12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183" fontId="1" fillId="33" borderId="10" xfId="0" applyNumberFormat="1" applyFont="1" applyFill="1" applyBorder="1" applyAlignment="1">
      <alignment horizontal="center"/>
    </xf>
    <xf numFmtId="187" fontId="1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183" fontId="0" fillId="33" borderId="10" xfId="0" applyNumberFormat="1" applyFont="1" applyFill="1" applyBorder="1" applyAlignment="1">
      <alignment horizontal="center"/>
    </xf>
    <xf numFmtId="187" fontId="0" fillId="33" borderId="10" xfId="0" applyNumberFormat="1" applyFont="1" applyFill="1" applyBorder="1" applyAlignment="1">
      <alignment horizontal="center"/>
    </xf>
    <xf numFmtId="187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87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2" fillId="0" borderId="10" xfId="0" applyNumberFormat="1" applyFont="1" applyFill="1" applyBorder="1" applyAlignment="1">
      <alignment horizontal="center"/>
    </xf>
    <xf numFmtId="187" fontId="0" fillId="0" borderId="1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 wrapText="1"/>
    </xf>
    <xf numFmtId="187" fontId="0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/>
    </xf>
    <xf numFmtId="183" fontId="11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0" fillId="33" borderId="0" xfId="0" applyFill="1" applyAlignment="1">
      <alignment/>
    </xf>
    <xf numFmtId="186" fontId="1" fillId="0" borderId="10" xfId="0" applyNumberFormat="1" applyFon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186" fontId="0" fillId="0" borderId="14" xfId="0" applyNumberFormat="1" applyBorder="1" applyAlignment="1">
      <alignment horizontal="center"/>
    </xf>
    <xf numFmtId="186" fontId="1" fillId="0" borderId="14" xfId="0" applyNumberFormat="1" applyFont="1" applyBorder="1" applyAlignment="1">
      <alignment horizontal="center"/>
    </xf>
    <xf numFmtId="186" fontId="0" fillId="0" borderId="14" xfId="0" applyNumberFormat="1" applyFont="1" applyBorder="1" applyAlignment="1">
      <alignment horizontal="center"/>
    </xf>
    <xf numFmtId="186" fontId="0" fillId="0" borderId="18" xfId="0" applyNumberFormat="1" applyBorder="1" applyAlignment="1">
      <alignment horizontal="center"/>
    </xf>
    <xf numFmtId="186" fontId="0" fillId="0" borderId="14" xfId="0" applyNumberFormat="1" applyFont="1" applyBorder="1" applyAlignment="1">
      <alignment horizontal="center"/>
    </xf>
    <xf numFmtId="186" fontId="1" fillId="33" borderId="10" xfId="0" applyNumberFormat="1" applyFont="1" applyFill="1" applyBorder="1" applyAlignment="1">
      <alignment horizontal="center"/>
    </xf>
    <xf numFmtId="186" fontId="0" fillId="33" borderId="10" xfId="0" applyNumberFormat="1" applyFont="1" applyFill="1" applyBorder="1" applyAlignment="1">
      <alignment horizontal="center"/>
    </xf>
    <xf numFmtId="186" fontId="0" fillId="33" borderId="10" xfId="0" applyNumberForma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186" fontId="2" fillId="33" borderId="10" xfId="0" applyNumberFormat="1" applyFont="1" applyFill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186" fontId="0" fillId="0" borderId="10" xfId="0" applyNumberFormat="1" applyFont="1" applyBorder="1" applyAlignment="1">
      <alignment horizontal="center" wrapText="1"/>
    </xf>
    <xf numFmtId="186" fontId="1" fillId="0" borderId="10" xfId="0" applyNumberFormat="1" applyFont="1" applyBorder="1" applyAlignment="1">
      <alignment horizontal="center" wrapText="1"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0" fillId="33" borderId="10" xfId="0" applyFont="1" applyFill="1" applyBorder="1" applyAlignment="1">
      <alignment horizontal="right" wrapText="1"/>
    </xf>
    <xf numFmtId="186" fontId="0" fillId="33" borderId="10" xfId="0" applyNumberFormat="1" applyFont="1" applyFill="1" applyBorder="1" applyAlignment="1">
      <alignment horizontal="center" wrapText="1"/>
    </xf>
    <xf numFmtId="187" fontId="0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left" wrapText="1"/>
    </xf>
    <xf numFmtId="186" fontId="2" fillId="33" borderId="10" xfId="0" applyNumberFormat="1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wrapText="1"/>
    </xf>
    <xf numFmtId="183" fontId="2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83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183" fontId="13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justify" wrapText="1"/>
    </xf>
    <xf numFmtId="1" fontId="0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 horizontal="justify" wrapText="1"/>
    </xf>
    <xf numFmtId="49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87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justify" wrapText="1"/>
    </xf>
    <xf numFmtId="0" fontId="0" fillId="0" borderId="10" xfId="0" applyFont="1" applyBorder="1" applyAlignment="1">
      <alignment horizontal="justify" vertical="top" wrapText="1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justify"/>
    </xf>
    <xf numFmtId="0" fontId="0" fillId="33" borderId="10" xfId="0" applyFont="1" applyFill="1" applyBorder="1" applyAlignment="1">
      <alignment horizontal="justify" wrapText="1"/>
    </xf>
    <xf numFmtId="49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horizontal="left" vertical="center" wrapText="1"/>
    </xf>
    <xf numFmtId="182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4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75390625" style="0" customWidth="1"/>
    <col min="3" max="3" width="7.125" style="0" customWidth="1"/>
    <col min="4" max="4" width="5.125" style="0" customWidth="1"/>
    <col min="6" max="6" width="6.375" style="0" customWidth="1"/>
    <col min="7" max="7" width="5.625" style="0" customWidth="1"/>
    <col min="8" max="8" width="7.25390625" style="0" customWidth="1"/>
    <col min="9" max="9" width="5.25390625" style="0" customWidth="1"/>
    <col min="10" max="10" width="11.00390625" style="0" customWidth="1"/>
    <col min="11" max="11" width="11.125" style="0" customWidth="1"/>
    <col min="12" max="12" width="11.00390625" style="0" customWidth="1"/>
  </cols>
  <sheetData>
    <row r="1" spans="1:12" ht="12.75">
      <c r="A1" s="234" t="s">
        <v>301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 t="s">
        <v>302</v>
      </c>
    </row>
    <row r="3" spans="1:12" ht="12.75">
      <c r="A3" s="234" t="s">
        <v>369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4.2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2:12" ht="12.75">
      <c r="B5" s="236" t="s">
        <v>48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2:12" ht="12.75">
      <c r="B6" s="236" t="s">
        <v>88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2:12" ht="12.75">
      <c r="B7" s="236" t="s">
        <v>89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</row>
    <row r="8" spans="2:12" ht="12.75">
      <c r="B8" s="236" t="s">
        <v>285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2:12" ht="12.75">
      <c r="B9" s="30"/>
      <c r="C9" s="30"/>
      <c r="D9" s="30"/>
      <c r="E9" s="30"/>
      <c r="F9" s="30"/>
      <c r="G9" s="30"/>
      <c r="H9" s="30"/>
      <c r="I9" s="30"/>
      <c r="J9" s="12"/>
      <c r="L9" s="12" t="s">
        <v>16</v>
      </c>
    </row>
    <row r="10" spans="1:12" ht="12.75" customHeight="1">
      <c r="A10" s="20"/>
      <c r="B10" s="21"/>
      <c r="C10" s="22"/>
      <c r="D10" s="22"/>
      <c r="E10" s="22"/>
      <c r="F10" s="22"/>
      <c r="G10" s="22"/>
      <c r="H10" s="22"/>
      <c r="I10" s="23"/>
      <c r="J10" s="237" t="s">
        <v>265</v>
      </c>
      <c r="K10" s="239" t="s">
        <v>365</v>
      </c>
      <c r="L10" s="239" t="s">
        <v>63</v>
      </c>
    </row>
    <row r="11" spans="1:12" ht="36.75" customHeight="1">
      <c r="A11" s="24" t="s">
        <v>15</v>
      </c>
      <c r="B11" s="25"/>
      <c r="C11" s="25"/>
      <c r="D11" s="25"/>
      <c r="E11" s="26" t="s">
        <v>14</v>
      </c>
      <c r="F11" s="27"/>
      <c r="G11" s="25"/>
      <c r="H11" s="25"/>
      <c r="I11" s="26"/>
      <c r="J11" s="238"/>
      <c r="K11" s="239"/>
      <c r="L11" s="239"/>
    </row>
    <row r="12" spans="1:12" ht="18.75" customHeight="1">
      <c r="A12" s="35" t="s">
        <v>1</v>
      </c>
      <c r="B12" s="44" t="s">
        <v>17</v>
      </c>
      <c r="C12" s="44"/>
      <c r="D12" s="44"/>
      <c r="E12" s="44"/>
      <c r="F12" s="44"/>
      <c r="G12" s="44"/>
      <c r="H12" s="44"/>
      <c r="I12" s="44"/>
      <c r="J12" s="144">
        <f>SUM(J13:J17)</f>
        <v>3046.404</v>
      </c>
      <c r="K12" s="86">
        <f>SUM(K13:K17)</f>
        <v>2968.7999999999997</v>
      </c>
      <c r="L12" s="108">
        <f aca="true" t="shared" si="0" ref="L12:L44">K12/J12</f>
        <v>0.9745260313471226</v>
      </c>
    </row>
    <row r="13" spans="1:12" ht="39" customHeight="1">
      <c r="A13" s="3" t="s">
        <v>2</v>
      </c>
      <c r="B13" s="240" t="s">
        <v>121</v>
      </c>
      <c r="C13" s="241"/>
      <c r="D13" s="241"/>
      <c r="E13" s="241"/>
      <c r="F13" s="241"/>
      <c r="G13" s="241"/>
      <c r="H13" s="241"/>
      <c r="I13" s="242"/>
      <c r="J13" s="145">
        <v>790.45</v>
      </c>
      <c r="K13" s="87">
        <v>787.8</v>
      </c>
      <c r="L13" s="109">
        <f t="shared" si="0"/>
        <v>0.996647479283952</v>
      </c>
    </row>
    <row r="14" spans="1:12" ht="37.5" customHeight="1">
      <c r="A14" s="3" t="s">
        <v>18</v>
      </c>
      <c r="B14" s="240" t="s">
        <v>122</v>
      </c>
      <c r="C14" s="243"/>
      <c r="D14" s="243"/>
      <c r="E14" s="243"/>
      <c r="F14" s="243"/>
      <c r="G14" s="243"/>
      <c r="H14" s="243"/>
      <c r="I14" s="244"/>
      <c r="J14" s="145">
        <v>2153.8</v>
      </c>
      <c r="K14" s="87">
        <v>2079.6</v>
      </c>
      <c r="L14" s="109">
        <f t="shared" si="0"/>
        <v>0.965549261769895</v>
      </c>
    </row>
    <row r="15" spans="1:12" ht="37.5" customHeight="1">
      <c r="A15" s="3" t="s">
        <v>142</v>
      </c>
      <c r="B15" s="245" t="s">
        <v>258</v>
      </c>
      <c r="C15" s="246"/>
      <c r="D15" s="246"/>
      <c r="E15" s="246"/>
      <c r="F15" s="246"/>
      <c r="G15" s="246"/>
      <c r="H15" s="246"/>
      <c r="I15" s="247"/>
      <c r="J15" s="145">
        <v>79.9</v>
      </c>
      <c r="K15" s="87">
        <v>79.3</v>
      </c>
      <c r="L15" s="109">
        <f t="shared" si="0"/>
        <v>0.9924906132665832</v>
      </c>
    </row>
    <row r="16" spans="1:12" ht="15.75" customHeight="1">
      <c r="A16" s="3" t="s">
        <v>119</v>
      </c>
      <c r="B16" s="240" t="s">
        <v>73</v>
      </c>
      <c r="C16" s="243"/>
      <c r="D16" s="243"/>
      <c r="E16" s="243"/>
      <c r="F16" s="243"/>
      <c r="G16" s="243"/>
      <c r="H16" s="243"/>
      <c r="I16" s="244"/>
      <c r="J16" s="145">
        <v>0</v>
      </c>
      <c r="K16" s="87">
        <v>0</v>
      </c>
      <c r="L16" s="109" t="e">
        <f t="shared" si="0"/>
        <v>#DIV/0!</v>
      </c>
    </row>
    <row r="17" spans="1:12" ht="18" customHeight="1">
      <c r="A17" s="3" t="s">
        <v>120</v>
      </c>
      <c r="B17" s="240" t="s">
        <v>74</v>
      </c>
      <c r="C17" s="243"/>
      <c r="D17" s="243"/>
      <c r="E17" s="243"/>
      <c r="F17" s="243"/>
      <c r="G17" s="243"/>
      <c r="H17" s="243"/>
      <c r="I17" s="244"/>
      <c r="J17" s="145">
        <v>22.254</v>
      </c>
      <c r="K17" s="87">
        <v>22.1</v>
      </c>
      <c r="L17" s="109">
        <f t="shared" si="0"/>
        <v>0.9930798957490788</v>
      </c>
    </row>
    <row r="18" spans="1:12" ht="18.75" customHeight="1">
      <c r="A18" s="3" t="s">
        <v>52</v>
      </c>
      <c r="B18" s="248" t="s">
        <v>53</v>
      </c>
      <c r="C18" s="249"/>
      <c r="D18" s="249"/>
      <c r="E18" s="249"/>
      <c r="F18" s="249"/>
      <c r="G18" s="249"/>
      <c r="H18" s="249"/>
      <c r="I18" s="250"/>
      <c r="J18" s="144">
        <f>J19</f>
        <v>85.8</v>
      </c>
      <c r="K18" s="86">
        <f>K19</f>
        <v>85.8</v>
      </c>
      <c r="L18" s="108">
        <f t="shared" si="0"/>
        <v>1</v>
      </c>
    </row>
    <row r="19" spans="1:12" ht="15" customHeight="1">
      <c r="A19" s="3" t="s">
        <v>67</v>
      </c>
      <c r="B19" s="240" t="s">
        <v>123</v>
      </c>
      <c r="C19" s="243"/>
      <c r="D19" s="243"/>
      <c r="E19" s="243"/>
      <c r="F19" s="243"/>
      <c r="G19" s="243"/>
      <c r="H19" s="243"/>
      <c r="I19" s="244"/>
      <c r="J19" s="145">
        <v>85.8</v>
      </c>
      <c r="K19" s="87">
        <v>85.8</v>
      </c>
      <c r="L19" s="110">
        <f t="shared" si="0"/>
        <v>1</v>
      </c>
    </row>
    <row r="20" spans="1:12" ht="25.5" customHeight="1" hidden="1">
      <c r="A20" s="35" t="s">
        <v>81</v>
      </c>
      <c r="B20" s="251" t="s">
        <v>75</v>
      </c>
      <c r="C20" s="252"/>
      <c r="D20" s="252"/>
      <c r="E20" s="252"/>
      <c r="F20" s="252"/>
      <c r="G20" s="252"/>
      <c r="H20" s="252"/>
      <c r="I20" s="253"/>
      <c r="J20" s="144">
        <f>J21+J22</f>
        <v>0</v>
      </c>
      <c r="K20" s="86">
        <f>K21</f>
        <v>0</v>
      </c>
      <c r="L20" s="111">
        <v>0</v>
      </c>
    </row>
    <row r="21" spans="1:12" ht="39" customHeight="1" hidden="1">
      <c r="A21" s="3" t="s">
        <v>82</v>
      </c>
      <c r="B21" s="240" t="s">
        <v>124</v>
      </c>
      <c r="C21" s="243"/>
      <c r="D21" s="243"/>
      <c r="E21" s="243"/>
      <c r="F21" s="243"/>
      <c r="G21" s="243"/>
      <c r="H21" s="243"/>
      <c r="I21" s="244"/>
      <c r="J21" s="145">
        <v>0</v>
      </c>
      <c r="K21" s="87">
        <v>0</v>
      </c>
      <c r="L21" s="110">
        <v>0</v>
      </c>
    </row>
    <row r="22" spans="1:12" ht="14.25" customHeight="1" hidden="1">
      <c r="A22" s="14" t="s">
        <v>103</v>
      </c>
      <c r="B22" s="254" t="s">
        <v>105</v>
      </c>
      <c r="C22" s="255"/>
      <c r="D22" s="255"/>
      <c r="E22" s="255"/>
      <c r="F22" s="255"/>
      <c r="G22" s="255"/>
      <c r="H22" s="255"/>
      <c r="I22" s="256"/>
      <c r="J22" s="146">
        <v>0</v>
      </c>
      <c r="K22" s="88">
        <v>0</v>
      </c>
      <c r="L22" s="110">
        <v>0</v>
      </c>
    </row>
    <row r="23" spans="1:12" ht="18" customHeight="1">
      <c r="A23" s="40" t="s">
        <v>61</v>
      </c>
      <c r="B23" s="248" t="s">
        <v>107</v>
      </c>
      <c r="C23" s="249"/>
      <c r="D23" s="249"/>
      <c r="E23" s="249"/>
      <c r="F23" s="249"/>
      <c r="G23" s="249"/>
      <c r="H23" s="249"/>
      <c r="I23" s="250"/>
      <c r="J23" s="147">
        <f>J24+J25+J26</f>
        <v>1483.3999999999999</v>
      </c>
      <c r="K23" s="89">
        <f>K24+K25+K26</f>
        <v>1342.2</v>
      </c>
      <c r="L23" s="108">
        <f t="shared" si="0"/>
        <v>0.9048132668194689</v>
      </c>
    </row>
    <row r="24" spans="1:12" ht="15" customHeight="1">
      <c r="A24" s="14" t="s">
        <v>277</v>
      </c>
      <c r="B24" s="240" t="s">
        <v>366</v>
      </c>
      <c r="C24" s="257"/>
      <c r="D24" s="257"/>
      <c r="E24" s="257"/>
      <c r="F24" s="257"/>
      <c r="G24" s="257"/>
      <c r="H24" s="257"/>
      <c r="I24" s="258"/>
      <c r="J24" s="148">
        <v>14</v>
      </c>
      <c r="K24" s="90">
        <v>13.9</v>
      </c>
      <c r="L24" s="109">
        <f t="shared" si="0"/>
        <v>0.9928571428571429</v>
      </c>
    </row>
    <row r="25" spans="1:12" ht="16.5" customHeight="1">
      <c r="A25" s="14" t="s">
        <v>138</v>
      </c>
      <c r="B25" s="240" t="s">
        <v>367</v>
      </c>
      <c r="C25" s="243"/>
      <c r="D25" s="243"/>
      <c r="E25" s="243"/>
      <c r="F25" s="243"/>
      <c r="G25" s="243"/>
      <c r="H25" s="243"/>
      <c r="I25" s="244"/>
      <c r="J25" s="148">
        <v>1296.6</v>
      </c>
      <c r="K25" s="90">
        <v>1155.5</v>
      </c>
      <c r="L25" s="109">
        <f t="shared" si="0"/>
        <v>0.8911769242634583</v>
      </c>
    </row>
    <row r="26" spans="1:12" ht="17.25" customHeight="1">
      <c r="A26" s="14" t="s">
        <v>83</v>
      </c>
      <c r="B26" s="254" t="s">
        <v>77</v>
      </c>
      <c r="C26" s="255"/>
      <c r="D26" s="255"/>
      <c r="E26" s="255"/>
      <c r="F26" s="255"/>
      <c r="G26" s="255"/>
      <c r="H26" s="255"/>
      <c r="I26" s="256"/>
      <c r="J26" s="146">
        <v>172.8</v>
      </c>
      <c r="K26" s="88">
        <v>172.8</v>
      </c>
      <c r="L26" s="109">
        <f t="shared" si="0"/>
        <v>1</v>
      </c>
    </row>
    <row r="27" spans="1:12" ht="18.75" customHeight="1">
      <c r="A27" s="40" t="s">
        <v>3</v>
      </c>
      <c r="B27" s="45" t="s">
        <v>19</v>
      </c>
      <c r="C27" s="44"/>
      <c r="D27" s="44"/>
      <c r="E27" s="44"/>
      <c r="F27" s="44"/>
      <c r="G27" s="44"/>
      <c r="H27" s="44"/>
      <c r="I27" s="46"/>
      <c r="J27" s="147">
        <f>J28+J29+J30</f>
        <v>2930.5</v>
      </c>
      <c r="K27" s="89">
        <f>K28+K29+K30</f>
        <v>2901.5</v>
      </c>
      <c r="L27" s="111">
        <f t="shared" si="0"/>
        <v>0.9901040778024228</v>
      </c>
    </row>
    <row r="28" spans="1:12" ht="15" customHeight="1">
      <c r="A28" s="14" t="s">
        <v>4</v>
      </c>
      <c r="B28" s="7" t="s">
        <v>20</v>
      </c>
      <c r="C28" s="11"/>
      <c r="D28" s="11"/>
      <c r="E28" s="11"/>
      <c r="F28" s="11"/>
      <c r="G28" s="11"/>
      <c r="H28" s="11"/>
      <c r="I28" s="13"/>
      <c r="J28" s="146">
        <v>367.4</v>
      </c>
      <c r="K28" s="88">
        <v>363.5</v>
      </c>
      <c r="L28" s="109">
        <f>K28/J28</f>
        <v>0.9893848666303757</v>
      </c>
    </row>
    <row r="29" spans="1:12" ht="16.5" customHeight="1">
      <c r="A29" s="3" t="s">
        <v>68</v>
      </c>
      <c r="B29" s="47"/>
      <c r="C29" s="48" t="s">
        <v>65</v>
      </c>
      <c r="D29" s="48"/>
      <c r="E29" s="48"/>
      <c r="F29" s="48"/>
      <c r="G29" s="48"/>
      <c r="H29" s="48"/>
      <c r="I29" s="49"/>
      <c r="J29" s="149">
        <v>444.1</v>
      </c>
      <c r="K29" s="91">
        <v>444.1</v>
      </c>
      <c r="L29" s="112">
        <f t="shared" si="0"/>
        <v>1</v>
      </c>
    </row>
    <row r="30" spans="1:12" ht="16.5" customHeight="1">
      <c r="A30" s="14" t="s">
        <v>85</v>
      </c>
      <c r="B30" s="259" t="s">
        <v>78</v>
      </c>
      <c r="C30" s="260"/>
      <c r="D30" s="260"/>
      <c r="E30" s="260"/>
      <c r="F30" s="260"/>
      <c r="G30" s="260"/>
      <c r="H30" s="260"/>
      <c r="I30" s="261"/>
      <c r="J30" s="149">
        <v>2119</v>
      </c>
      <c r="K30" s="91">
        <v>2093.9</v>
      </c>
      <c r="L30" s="112">
        <f t="shared" si="0"/>
        <v>0.9881547899952808</v>
      </c>
    </row>
    <row r="31" spans="1:12" ht="15.75" customHeight="1" hidden="1">
      <c r="A31" s="40" t="s">
        <v>5</v>
      </c>
      <c r="B31" s="45" t="s">
        <v>6</v>
      </c>
      <c r="C31" s="44"/>
      <c r="D31" s="44"/>
      <c r="E31" s="44"/>
      <c r="F31" s="44"/>
      <c r="G31" s="44"/>
      <c r="H31" s="44"/>
      <c r="I31" s="46"/>
      <c r="J31" s="147">
        <f>SUM(J32:J33)</f>
        <v>0</v>
      </c>
      <c r="K31" s="89">
        <f>SUM(K32:K33)</f>
        <v>0</v>
      </c>
      <c r="L31" s="111" t="e">
        <f t="shared" si="0"/>
        <v>#DIV/0!</v>
      </c>
    </row>
    <row r="32" spans="1:12" ht="18" customHeight="1" hidden="1">
      <c r="A32" s="50" t="s">
        <v>7</v>
      </c>
      <c r="B32" s="45"/>
      <c r="C32" s="51" t="s">
        <v>72</v>
      </c>
      <c r="D32" s="44"/>
      <c r="E32" s="44"/>
      <c r="F32" s="44"/>
      <c r="G32" s="44"/>
      <c r="H32" s="44"/>
      <c r="I32" s="46"/>
      <c r="J32" s="150">
        <v>0</v>
      </c>
      <c r="K32" s="92">
        <v>0</v>
      </c>
      <c r="L32" s="109">
        <v>0</v>
      </c>
    </row>
    <row r="33" spans="1:12" ht="15.75" customHeight="1" hidden="1">
      <c r="A33" s="14" t="s">
        <v>60</v>
      </c>
      <c r="B33" s="262" t="s">
        <v>79</v>
      </c>
      <c r="C33" s="263"/>
      <c r="D33" s="263"/>
      <c r="E33" s="263"/>
      <c r="F33" s="263"/>
      <c r="G33" s="263"/>
      <c r="H33" s="263"/>
      <c r="I33" s="264"/>
      <c r="J33" s="146">
        <v>0</v>
      </c>
      <c r="K33" s="88">
        <v>0</v>
      </c>
      <c r="L33" s="112" t="e">
        <f t="shared" si="0"/>
        <v>#DIV/0!</v>
      </c>
    </row>
    <row r="34" spans="1:12" ht="18" customHeight="1">
      <c r="A34" s="40" t="s">
        <v>125</v>
      </c>
      <c r="B34" s="45" t="s">
        <v>126</v>
      </c>
      <c r="C34" s="44"/>
      <c r="D34" s="44"/>
      <c r="E34" s="44"/>
      <c r="F34" s="44"/>
      <c r="G34" s="44"/>
      <c r="H34" s="44"/>
      <c r="I34" s="46"/>
      <c r="J34" s="147">
        <f>J35</f>
        <v>1342.75</v>
      </c>
      <c r="K34" s="89">
        <f>K35</f>
        <v>1328.4</v>
      </c>
      <c r="L34" s="111">
        <f t="shared" si="0"/>
        <v>0.9893129770992367</v>
      </c>
    </row>
    <row r="35" spans="1:12" ht="15.75" customHeight="1">
      <c r="A35" s="14" t="s">
        <v>9</v>
      </c>
      <c r="B35" s="7" t="s">
        <v>21</v>
      </c>
      <c r="C35" s="11"/>
      <c r="D35" s="11"/>
      <c r="E35" s="11"/>
      <c r="F35" s="11"/>
      <c r="G35" s="11"/>
      <c r="H35" s="11"/>
      <c r="I35" s="13"/>
      <c r="J35" s="146">
        <v>1342.75</v>
      </c>
      <c r="K35" s="88">
        <v>1328.4</v>
      </c>
      <c r="L35" s="109">
        <f>K35/J35</f>
        <v>0.9893129770992367</v>
      </c>
    </row>
    <row r="36" spans="1:12" ht="16.5" customHeight="1" hidden="1">
      <c r="A36" s="40" t="s">
        <v>106</v>
      </c>
      <c r="B36" s="265" t="s">
        <v>50</v>
      </c>
      <c r="C36" s="266"/>
      <c r="D36" s="266"/>
      <c r="E36" s="266"/>
      <c r="F36" s="266"/>
      <c r="G36" s="266"/>
      <c r="H36" s="266"/>
      <c r="I36" s="267"/>
      <c r="J36" s="147">
        <f>J37</f>
        <v>0</v>
      </c>
      <c r="K36" s="89">
        <f>K37</f>
        <v>0</v>
      </c>
      <c r="L36" s="111">
        <v>0</v>
      </c>
    </row>
    <row r="37" spans="1:12" ht="14.25" customHeight="1" hidden="1">
      <c r="A37" s="14" t="s">
        <v>104</v>
      </c>
      <c r="B37" s="262" t="s">
        <v>80</v>
      </c>
      <c r="C37" s="263"/>
      <c r="D37" s="263"/>
      <c r="E37" s="263"/>
      <c r="F37" s="263"/>
      <c r="G37" s="263"/>
      <c r="H37" s="263"/>
      <c r="I37" s="264"/>
      <c r="J37" s="146">
        <v>0</v>
      </c>
      <c r="K37" s="88">
        <v>0</v>
      </c>
      <c r="L37" s="109">
        <v>0</v>
      </c>
    </row>
    <row r="38" spans="1:12" ht="18" customHeight="1" hidden="1">
      <c r="A38" s="40" t="s">
        <v>10</v>
      </c>
      <c r="B38" s="265" t="s">
        <v>128</v>
      </c>
      <c r="C38" s="266"/>
      <c r="D38" s="266"/>
      <c r="E38" s="266"/>
      <c r="F38" s="266"/>
      <c r="G38" s="266"/>
      <c r="H38" s="266"/>
      <c r="I38" s="267"/>
      <c r="J38" s="147">
        <f>J39</f>
        <v>0</v>
      </c>
      <c r="K38" s="89">
        <f>K39</f>
        <v>0</v>
      </c>
      <c r="L38" s="111" t="e">
        <f>K38/J38</f>
        <v>#DIV/0!</v>
      </c>
    </row>
    <row r="39" spans="1:12" ht="22.5" customHeight="1" hidden="1">
      <c r="A39" s="52" t="s">
        <v>127</v>
      </c>
      <c r="B39" s="262" t="s">
        <v>182</v>
      </c>
      <c r="C39" s="268"/>
      <c r="D39" s="268"/>
      <c r="E39" s="268"/>
      <c r="F39" s="268"/>
      <c r="G39" s="268"/>
      <c r="H39" s="268"/>
      <c r="I39" s="269"/>
      <c r="J39" s="148">
        <v>0</v>
      </c>
      <c r="K39" s="90">
        <v>0</v>
      </c>
      <c r="L39" s="109" t="e">
        <f t="shared" si="0"/>
        <v>#DIV/0!</v>
      </c>
    </row>
    <row r="40" spans="1:12" ht="16.5" customHeight="1">
      <c r="A40" s="40" t="s">
        <v>129</v>
      </c>
      <c r="B40" s="248" t="s">
        <v>130</v>
      </c>
      <c r="C40" s="249"/>
      <c r="D40" s="249"/>
      <c r="E40" s="249"/>
      <c r="F40" s="249"/>
      <c r="G40" s="249"/>
      <c r="H40" s="249"/>
      <c r="I40" s="250"/>
      <c r="J40" s="147">
        <f>J41</f>
        <v>55</v>
      </c>
      <c r="K40" s="89">
        <f>K41</f>
        <v>55</v>
      </c>
      <c r="L40" s="111">
        <f>K40/J40</f>
        <v>1</v>
      </c>
    </row>
    <row r="41" spans="1:12" ht="24.75" customHeight="1">
      <c r="A41" s="14" t="s">
        <v>131</v>
      </c>
      <c r="B41" s="240" t="s">
        <v>132</v>
      </c>
      <c r="C41" s="243"/>
      <c r="D41" s="243"/>
      <c r="E41" s="243"/>
      <c r="F41" s="243"/>
      <c r="G41" s="243"/>
      <c r="H41" s="243"/>
      <c r="I41" s="244"/>
      <c r="J41" s="146">
        <v>55</v>
      </c>
      <c r="K41" s="88">
        <v>55</v>
      </c>
      <c r="L41" s="109">
        <f t="shared" si="0"/>
        <v>1</v>
      </c>
    </row>
    <row r="42" spans="1:12" ht="26.25" customHeight="1" hidden="1">
      <c r="A42" s="40" t="s">
        <v>266</v>
      </c>
      <c r="B42" s="248" t="s">
        <v>268</v>
      </c>
      <c r="C42" s="249"/>
      <c r="D42" s="249"/>
      <c r="E42" s="249"/>
      <c r="F42" s="249"/>
      <c r="G42" s="249"/>
      <c r="H42" s="249"/>
      <c r="I42" s="250"/>
      <c r="J42" s="147">
        <f>J43</f>
        <v>0</v>
      </c>
      <c r="K42" s="89">
        <f>K43</f>
        <v>0</v>
      </c>
      <c r="L42" s="111" t="e">
        <f t="shared" si="0"/>
        <v>#DIV/0!</v>
      </c>
    </row>
    <row r="43" spans="1:12" ht="20.25" customHeight="1" hidden="1">
      <c r="A43" s="14" t="s">
        <v>267</v>
      </c>
      <c r="B43" s="254" t="s">
        <v>269</v>
      </c>
      <c r="C43" s="255"/>
      <c r="D43" s="255"/>
      <c r="E43" s="255"/>
      <c r="F43" s="255"/>
      <c r="G43" s="255"/>
      <c r="H43" s="255"/>
      <c r="I43" s="256"/>
      <c r="J43" s="146">
        <v>0</v>
      </c>
      <c r="K43" s="88">
        <v>0</v>
      </c>
      <c r="L43" s="109" t="e">
        <f t="shared" si="0"/>
        <v>#DIV/0!</v>
      </c>
    </row>
    <row r="44" spans="1:12" ht="16.5" customHeight="1">
      <c r="A44" s="7"/>
      <c r="B44" s="45" t="s">
        <v>22</v>
      </c>
      <c r="C44" s="44"/>
      <c r="D44" s="44"/>
      <c r="E44" s="44"/>
      <c r="F44" s="44"/>
      <c r="G44" s="44"/>
      <c r="H44" s="44"/>
      <c r="I44" s="46"/>
      <c r="J44" s="147">
        <f>J12+J18+J20+J27+J31+J34+J36+J38+J40+J23+J42</f>
        <v>8943.854</v>
      </c>
      <c r="K44" s="147">
        <f>K12+K18+K20+K27+K31+K34+K36+K38+K40+K23+K42</f>
        <v>8681.7</v>
      </c>
      <c r="L44" s="108">
        <f t="shared" si="0"/>
        <v>0.9706889222476128</v>
      </c>
    </row>
  </sheetData>
  <sheetProtection/>
  <mergeCells count="34">
    <mergeCell ref="B40:I40"/>
    <mergeCell ref="B41:I41"/>
    <mergeCell ref="B42:I42"/>
    <mergeCell ref="B43:I43"/>
    <mergeCell ref="B30:I30"/>
    <mergeCell ref="B33:I33"/>
    <mergeCell ref="B36:I36"/>
    <mergeCell ref="B37:I37"/>
    <mergeCell ref="B38:I38"/>
    <mergeCell ref="B39:I39"/>
    <mergeCell ref="B21:I21"/>
    <mergeCell ref="B22:I22"/>
    <mergeCell ref="B23:I23"/>
    <mergeCell ref="B24:I24"/>
    <mergeCell ref="B25:I25"/>
    <mergeCell ref="B26:I26"/>
    <mergeCell ref="B15:I15"/>
    <mergeCell ref="B16:I16"/>
    <mergeCell ref="B17:I17"/>
    <mergeCell ref="B18:I18"/>
    <mergeCell ref="B19:I19"/>
    <mergeCell ref="B20:I20"/>
    <mergeCell ref="B8:L8"/>
    <mergeCell ref="J10:J11"/>
    <mergeCell ref="K10:K11"/>
    <mergeCell ref="L10:L11"/>
    <mergeCell ref="B13:I13"/>
    <mergeCell ref="B14:I14"/>
    <mergeCell ref="A1:L1"/>
    <mergeCell ref="A3:L3"/>
    <mergeCell ref="A4:L4"/>
    <mergeCell ref="B5:L5"/>
    <mergeCell ref="B6:L6"/>
    <mergeCell ref="B7:L7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6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58.75390625" style="0" customWidth="1"/>
    <col min="2" max="2" width="5.00390625" style="0" customWidth="1"/>
    <col min="3" max="3" width="4.25390625" style="0" customWidth="1"/>
    <col min="4" max="4" width="4.125" style="0" customWidth="1"/>
    <col min="5" max="5" width="12.875" style="0" customWidth="1"/>
    <col min="6" max="6" width="4.75390625" style="0" customWidth="1"/>
    <col min="7" max="7" width="11.00390625" style="0" customWidth="1"/>
    <col min="8" max="8" width="10.25390625" style="0" customWidth="1"/>
    <col min="9" max="9" width="7.75390625" style="0" customWidth="1"/>
  </cols>
  <sheetData>
    <row r="1" spans="1:9" ht="12.75">
      <c r="A1" s="234" t="s">
        <v>303</v>
      </c>
      <c r="B1" s="234"/>
      <c r="C1" s="234"/>
      <c r="D1" s="234"/>
      <c r="E1" s="234"/>
      <c r="F1" s="234"/>
      <c r="G1" s="234"/>
      <c r="H1" s="234"/>
      <c r="I1" s="234"/>
    </row>
    <row r="2" spans="1:9" ht="12.75">
      <c r="A2" s="234" t="s">
        <v>304</v>
      </c>
      <c r="B2" s="234"/>
      <c r="C2" s="234"/>
      <c r="D2" s="234"/>
      <c r="E2" s="234"/>
      <c r="F2" s="234"/>
      <c r="G2" s="234"/>
      <c r="H2" s="234"/>
      <c r="I2" s="234"/>
    </row>
    <row r="3" spans="1:9" ht="12.75">
      <c r="A3" s="234" t="s">
        <v>370</v>
      </c>
      <c r="B3" s="234"/>
      <c r="C3" s="234"/>
      <c r="D3" s="234"/>
      <c r="E3" s="234"/>
      <c r="F3" s="234"/>
      <c r="G3" s="234"/>
      <c r="H3" s="234"/>
      <c r="I3" s="234"/>
    </row>
    <row r="4" spans="3:7" ht="9" customHeight="1">
      <c r="C4" s="9"/>
      <c r="D4" s="9"/>
      <c r="E4" s="9"/>
      <c r="F4" s="9"/>
      <c r="G4" s="9"/>
    </row>
    <row r="5" spans="1:9" s="179" customFormat="1" ht="15.75">
      <c r="A5" s="273" t="s">
        <v>305</v>
      </c>
      <c r="B5" s="273"/>
      <c r="C5" s="273"/>
      <c r="D5" s="273"/>
      <c r="E5" s="273"/>
      <c r="F5" s="273"/>
      <c r="G5" s="273"/>
      <c r="H5" s="273"/>
      <c r="I5" s="273"/>
    </row>
    <row r="6" spans="1:9" s="179" customFormat="1" ht="15.75">
      <c r="A6" s="273" t="s">
        <v>368</v>
      </c>
      <c r="B6" s="273"/>
      <c r="C6" s="273"/>
      <c r="D6" s="273"/>
      <c r="E6" s="273"/>
      <c r="F6" s="273"/>
      <c r="G6" s="273"/>
      <c r="H6" s="273"/>
      <c r="I6" s="273"/>
    </row>
    <row r="7" spans="1:9" s="179" customFormat="1" ht="10.5" customHeight="1">
      <c r="A7" s="273"/>
      <c r="B7" s="273"/>
      <c r="C7" s="273"/>
      <c r="D7" s="273"/>
      <c r="E7" s="273"/>
      <c r="F7" s="273"/>
      <c r="G7" s="273"/>
      <c r="H7" s="273"/>
      <c r="I7" s="273"/>
    </row>
    <row r="8" ht="12" customHeight="1">
      <c r="H8" s="180" t="s">
        <v>16</v>
      </c>
    </row>
    <row r="9" spans="1:9" ht="15.75" customHeight="1">
      <c r="A9" s="277" t="s">
        <v>14</v>
      </c>
      <c r="B9" s="280" t="s">
        <v>306</v>
      </c>
      <c r="C9" s="270" t="s">
        <v>307</v>
      </c>
      <c r="D9" s="270" t="s">
        <v>308</v>
      </c>
      <c r="E9" s="270" t="s">
        <v>309</v>
      </c>
      <c r="F9" s="270" t="s">
        <v>310</v>
      </c>
      <c r="G9" s="237" t="s">
        <v>273</v>
      </c>
      <c r="H9" s="237" t="s">
        <v>297</v>
      </c>
      <c r="I9" s="237" t="s">
        <v>145</v>
      </c>
    </row>
    <row r="10" spans="1:9" ht="24.75" customHeight="1">
      <c r="A10" s="278"/>
      <c r="B10" s="281"/>
      <c r="C10" s="271"/>
      <c r="D10" s="271"/>
      <c r="E10" s="271"/>
      <c r="F10" s="271"/>
      <c r="G10" s="274"/>
      <c r="H10" s="274"/>
      <c r="I10" s="274"/>
    </row>
    <row r="11" spans="1:9" ht="36" customHeight="1">
      <c r="A11" s="279"/>
      <c r="B11" s="282"/>
      <c r="C11" s="272"/>
      <c r="D11" s="272"/>
      <c r="E11" s="272"/>
      <c r="F11" s="272"/>
      <c r="G11" s="275"/>
      <c r="H11" s="275"/>
      <c r="I11" s="275"/>
    </row>
    <row r="12" spans="1:9" ht="3.75" customHeight="1">
      <c r="A12" s="181"/>
      <c r="B12" s="181"/>
      <c r="C12" s="53"/>
      <c r="D12" s="53"/>
      <c r="E12" s="53"/>
      <c r="F12" s="53"/>
      <c r="G12" s="182"/>
      <c r="H12" s="182"/>
      <c r="I12" s="182"/>
    </row>
    <row r="13" spans="1:9" ht="17.25" customHeight="1">
      <c r="A13" s="183" t="s">
        <v>17</v>
      </c>
      <c r="B13" s="183">
        <v>946</v>
      </c>
      <c r="C13" s="35" t="s">
        <v>311</v>
      </c>
      <c r="D13" s="35"/>
      <c r="E13" s="35"/>
      <c r="F13" s="35"/>
      <c r="G13" s="144">
        <f>G14+G18+G27+G31+G35+G39</f>
        <v>3046.404</v>
      </c>
      <c r="H13" s="124">
        <f>H14+H18+H27+H31+H35+H39</f>
        <v>2968.7999999999997</v>
      </c>
      <c r="I13" s="111">
        <f>H13/G13</f>
        <v>0.9745260313471226</v>
      </c>
    </row>
    <row r="14" spans="1:9" ht="28.5" customHeight="1">
      <c r="A14" s="184" t="s">
        <v>312</v>
      </c>
      <c r="B14" s="184">
        <v>946</v>
      </c>
      <c r="C14" s="185" t="s">
        <v>311</v>
      </c>
      <c r="D14" s="185" t="s">
        <v>313</v>
      </c>
      <c r="E14" s="35"/>
      <c r="F14" s="35"/>
      <c r="G14" s="155">
        <f>G15</f>
        <v>790.45</v>
      </c>
      <c r="H14" s="126">
        <f>H15</f>
        <v>787.8</v>
      </c>
      <c r="I14" s="109">
        <f aca="true" t="shared" si="0" ref="I14:I80">H14/G14</f>
        <v>0.996647479283952</v>
      </c>
    </row>
    <row r="15" spans="1:9" ht="27" customHeight="1">
      <c r="A15" s="184" t="s">
        <v>314</v>
      </c>
      <c r="B15" s="184">
        <v>946</v>
      </c>
      <c r="C15" s="185" t="s">
        <v>311</v>
      </c>
      <c r="D15" s="185" t="s">
        <v>313</v>
      </c>
      <c r="E15" s="185" t="s">
        <v>315</v>
      </c>
      <c r="F15" s="186"/>
      <c r="G15" s="155">
        <f>G16</f>
        <v>790.45</v>
      </c>
      <c r="H15" s="126">
        <f>H16</f>
        <v>787.8</v>
      </c>
      <c r="I15" s="109">
        <f t="shared" si="0"/>
        <v>0.996647479283952</v>
      </c>
    </row>
    <row r="16" spans="1:9" ht="38.25" customHeight="1">
      <c r="A16" s="184" t="s">
        <v>316</v>
      </c>
      <c r="B16" s="184">
        <v>946</v>
      </c>
      <c r="C16" s="185" t="s">
        <v>311</v>
      </c>
      <c r="D16" s="185" t="s">
        <v>313</v>
      </c>
      <c r="E16" s="185" t="s">
        <v>315</v>
      </c>
      <c r="F16" s="185" t="s">
        <v>317</v>
      </c>
      <c r="G16" s="155">
        <v>790.45</v>
      </c>
      <c r="H16" s="126">
        <v>787.8</v>
      </c>
      <c r="I16" s="109">
        <f t="shared" si="0"/>
        <v>0.996647479283952</v>
      </c>
    </row>
    <row r="17" spans="1:9" ht="3.75" customHeight="1">
      <c r="A17" s="184"/>
      <c r="B17" s="184">
        <v>946</v>
      </c>
      <c r="C17" s="185"/>
      <c r="D17" s="185"/>
      <c r="E17" s="185"/>
      <c r="F17" s="185"/>
      <c r="G17" s="155"/>
      <c r="H17" s="126"/>
      <c r="I17" s="109" t="e">
        <f t="shared" si="0"/>
        <v>#DIV/0!</v>
      </c>
    </row>
    <row r="18" spans="1:9" ht="40.5" customHeight="1">
      <c r="A18" s="184" t="s">
        <v>318</v>
      </c>
      <c r="B18" s="184">
        <v>946</v>
      </c>
      <c r="C18" s="185" t="s">
        <v>311</v>
      </c>
      <c r="D18" s="185" t="s">
        <v>319</v>
      </c>
      <c r="E18" s="35"/>
      <c r="F18" s="35"/>
      <c r="G18" s="155">
        <f>G19+G23</f>
        <v>2153.8</v>
      </c>
      <c r="H18" s="126">
        <f>H19+H23</f>
        <v>2079.6</v>
      </c>
      <c r="I18" s="109">
        <f t="shared" si="0"/>
        <v>0.965549261769895</v>
      </c>
    </row>
    <row r="19" spans="1:9" ht="26.25" customHeight="1">
      <c r="A19" s="184" t="s">
        <v>314</v>
      </c>
      <c r="B19" s="184">
        <v>946</v>
      </c>
      <c r="C19" s="185" t="s">
        <v>311</v>
      </c>
      <c r="D19" s="185" t="s">
        <v>319</v>
      </c>
      <c r="E19" s="185" t="s">
        <v>315</v>
      </c>
      <c r="F19" s="185"/>
      <c r="G19" s="155">
        <f>G20+G21+G22</f>
        <v>2141.8</v>
      </c>
      <c r="H19" s="126">
        <f>H20+H21+H22</f>
        <v>2068.1</v>
      </c>
      <c r="I19" s="109">
        <f t="shared" si="0"/>
        <v>0.9655896909141842</v>
      </c>
    </row>
    <row r="20" spans="1:9" ht="51" customHeight="1">
      <c r="A20" s="184" t="s">
        <v>316</v>
      </c>
      <c r="B20" s="184">
        <v>946</v>
      </c>
      <c r="C20" s="185" t="s">
        <v>311</v>
      </c>
      <c r="D20" s="185" t="s">
        <v>319</v>
      </c>
      <c r="E20" s="185" t="s">
        <v>315</v>
      </c>
      <c r="F20" s="185" t="s">
        <v>317</v>
      </c>
      <c r="G20" s="155">
        <v>1884</v>
      </c>
      <c r="H20" s="126">
        <v>1876.4</v>
      </c>
      <c r="I20" s="109">
        <f t="shared" si="0"/>
        <v>0.9959660297239915</v>
      </c>
    </row>
    <row r="21" spans="1:9" ht="26.25" customHeight="1">
      <c r="A21" s="184" t="s">
        <v>320</v>
      </c>
      <c r="B21" s="184">
        <v>946</v>
      </c>
      <c r="C21" s="185" t="s">
        <v>311</v>
      </c>
      <c r="D21" s="185" t="s">
        <v>319</v>
      </c>
      <c r="E21" s="185" t="s">
        <v>315</v>
      </c>
      <c r="F21" s="185" t="s">
        <v>321</v>
      </c>
      <c r="G21" s="155">
        <v>257.8</v>
      </c>
      <c r="H21" s="126">
        <v>191.7</v>
      </c>
      <c r="I21" s="109">
        <f t="shared" si="0"/>
        <v>0.7435996896819239</v>
      </c>
    </row>
    <row r="22" spans="1:9" ht="13.5" customHeight="1">
      <c r="A22" s="184" t="s">
        <v>11</v>
      </c>
      <c r="B22" s="184">
        <v>946</v>
      </c>
      <c r="C22" s="185" t="s">
        <v>311</v>
      </c>
      <c r="D22" s="185" t="s">
        <v>319</v>
      </c>
      <c r="E22" s="185" t="s">
        <v>315</v>
      </c>
      <c r="F22" s="185" t="s">
        <v>322</v>
      </c>
      <c r="G22" s="155">
        <v>0</v>
      </c>
      <c r="H22" s="126">
        <v>0</v>
      </c>
      <c r="I22" s="109" t="e">
        <f t="shared" si="0"/>
        <v>#DIV/0!</v>
      </c>
    </row>
    <row r="23" spans="1:9" ht="40.5" customHeight="1">
      <c r="A23" s="184" t="s">
        <v>323</v>
      </c>
      <c r="B23" s="184">
        <v>946</v>
      </c>
      <c r="C23" s="185" t="s">
        <v>311</v>
      </c>
      <c r="D23" s="185" t="s">
        <v>319</v>
      </c>
      <c r="E23" s="185" t="s">
        <v>324</v>
      </c>
      <c r="F23" s="185"/>
      <c r="G23" s="155">
        <f>G24+G25</f>
        <v>12</v>
      </c>
      <c r="H23" s="126">
        <f>H24+H25</f>
        <v>11.5</v>
      </c>
      <c r="I23" s="109">
        <f t="shared" si="0"/>
        <v>0.9583333333333334</v>
      </c>
    </row>
    <row r="24" spans="1:9" ht="15.75" customHeight="1">
      <c r="A24" s="184" t="s">
        <v>11</v>
      </c>
      <c r="B24" s="184">
        <v>946</v>
      </c>
      <c r="C24" s="185" t="s">
        <v>311</v>
      </c>
      <c r="D24" s="185" t="s">
        <v>319</v>
      </c>
      <c r="E24" s="185" t="s">
        <v>324</v>
      </c>
      <c r="F24" s="185" t="s">
        <v>322</v>
      </c>
      <c r="G24" s="155">
        <v>0</v>
      </c>
      <c r="H24" s="126">
        <v>0</v>
      </c>
      <c r="I24" s="109" t="e">
        <f t="shared" si="0"/>
        <v>#DIV/0!</v>
      </c>
    </row>
    <row r="25" spans="1:9" ht="14.25" customHeight="1">
      <c r="A25" s="187" t="s">
        <v>325</v>
      </c>
      <c r="B25" s="184">
        <v>946</v>
      </c>
      <c r="C25" s="185" t="s">
        <v>311</v>
      </c>
      <c r="D25" s="185" t="s">
        <v>319</v>
      </c>
      <c r="E25" s="185" t="s">
        <v>324</v>
      </c>
      <c r="F25" s="185" t="s">
        <v>326</v>
      </c>
      <c r="G25" s="155">
        <v>12</v>
      </c>
      <c r="H25" s="126">
        <v>11.5</v>
      </c>
      <c r="I25" s="109">
        <f t="shared" si="0"/>
        <v>0.9583333333333334</v>
      </c>
    </row>
    <row r="26" spans="1:9" ht="3.75" customHeight="1">
      <c r="A26" s="184"/>
      <c r="B26" s="184">
        <v>946</v>
      </c>
      <c r="C26" s="185"/>
      <c r="D26" s="185"/>
      <c r="E26" s="185"/>
      <c r="F26" s="185"/>
      <c r="G26" s="155"/>
      <c r="H26" s="126"/>
      <c r="I26" s="109" t="e">
        <f t="shared" si="0"/>
        <v>#DIV/0!</v>
      </c>
    </row>
    <row r="27" spans="1:9" ht="14.25" customHeight="1">
      <c r="A27" s="184" t="s">
        <v>327</v>
      </c>
      <c r="B27" s="184">
        <v>946</v>
      </c>
      <c r="C27" s="185" t="s">
        <v>311</v>
      </c>
      <c r="D27" s="185" t="s">
        <v>328</v>
      </c>
      <c r="E27" s="185"/>
      <c r="F27" s="185"/>
      <c r="G27" s="155">
        <f>G28</f>
        <v>79.9</v>
      </c>
      <c r="H27" s="126">
        <f>H28</f>
        <v>79.3</v>
      </c>
      <c r="I27" s="109">
        <f t="shared" si="0"/>
        <v>0.9924906132665832</v>
      </c>
    </row>
    <row r="28" spans="1:9" ht="28.5" customHeight="1">
      <c r="A28" s="184" t="s">
        <v>314</v>
      </c>
      <c r="B28" s="184">
        <v>946</v>
      </c>
      <c r="C28" s="185" t="s">
        <v>311</v>
      </c>
      <c r="D28" s="185" t="s">
        <v>328</v>
      </c>
      <c r="E28" s="185" t="s">
        <v>315</v>
      </c>
      <c r="F28" s="185"/>
      <c r="G28" s="155">
        <f>G29</f>
        <v>79.9</v>
      </c>
      <c r="H28" s="126">
        <f>H29</f>
        <v>79.3</v>
      </c>
      <c r="I28" s="109">
        <f t="shared" si="0"/>
        <v>0.9924906132665832</v>
      </c>
    </row>
    <row r="29" spans="1:9" ht="16.5" customHeight="1">
      <c r="A29" s="187" t="s">
        <v>11</v>
      </c>
      <c r="B29" s="184">
        <v>946</v>
      </c>
      <c r="C29" s="185" t="s">
        <v>311</v>
      </c>
      <c r="D29" s="185" t="s">
        <v>328</v>
      </c>
      <c r="E29" s="185" t="s">
        <v>315</v>
      </c>
      <c r="F29" s="185" t="s">
        <v>322</v>
      </c>
      <c r="G29" s="155">
        <v>79.9</v>
      </c>
      <c r="H29" s="126">
        <v>79.3</v>
      </c>
      <c r="I29" s="109">
        <f t="shared" si="0"/>
        <v>0.9924906132665832</v>
      </c>
    </row>
    <row r="30" spans="1:9" ht="3" customHeight="1">
      <c r="A30" s="184"/>
      <c r="B30" s="184">
        <v>946</v>
      </c>
      <c r="C30" s="185"/>
      <c r="D30" s="185"/>
      <c r="E30" s="185"/>
      <c r="F30" s="185"/>
      <c r="G30" s="155"/>
      <c r="H30" s="126"/>
      <c r="I30" s="109" t="e">
        <f t="shared" si="0"/>
        <v>#DIV/0!</v>
      </c>
    </row>
    <row r="31" spans="1:9" ht="15" customHeight="1" hidden="1">
      <c r="A31" s="184" t="s">
        <v>329</v>
      </c>
      <c r="B31" s="184">
        <v>946</v>
      </c>
      <c r="C31" s="185" t="s">
        <v>311</v>
      </c>
      <c r="D31" s="185" t="s">
        <v>330</v>
      </c>
      <c r="E31" s="185"/>
      <c r="F31" s="185"/>
      <c r="G31" s="155">
        <f>G32</f>
        <v>0</v>
      </c>
      <c r="H31" s="126">
        <f>H32</f>
        <v>0</v>
      </c>
      <c r="I31" s="109" t="e">
        <f t="shared" si="0"/>
        <v>#DIV/0!</v>
      </c>
    </row>
    <row r="32" spans="1:9" ht="39" customHeight="1" hidden="1">
      <c r="A32" s="184" t="s">
        <v>323</v>
      </c>
      <c r="B32" s="184">
        <v>946</v>
      </c>
      <c r="C32" s="185" t="s">
        <v>311</v>
      </c>
      <c r="D32" s="185" t="s">
        <v>330</v>
      </c>
      <c r="E32" s="185" t="s">
        <v>324</v>
      </c>
      <c r="F32" s="186"/>
      <c r="G32" s="155">
        <f>G33</f>
        <v>0</v>
      </c>
      <c r="H32" s="126">
        <f>H33</f>
        <v>0</v>
      </c>
      <c r="I32" s="109" t="e">
        <f t="shared" si="0"/>
        <v>#DIV/0!</v>
      </c>
    </row>
    <row r="33" spans="1:9" ht="18.75" customHeight="1" hidden="1">
      <c r="A33" s="184" t="s">
        <v>325</v>
      </c>
      <c r="B33" s="184">
        <v>946</v>
      </c>
      <c r="C33" s="185" t="s">
        <v>311</v>
      </c>
      <c r="D33" s="185" t="s">
        <v>330</v>
      </c>
      <c r="E33" s="185" t="s">
        <v>324</v>
      </c>
      <c r="F33" s="188">
        <v>800</v>
      </c>
      <c r="G33" s="155">
        <v>0</v>
      </c>
      <c r="H33" s="126">
        <v>0</v>
      </c>
      <c r="I33" s="109" t="e">
        <f t="shared" si="0"/>
        <v>#DIV/0!</v>
      </c>
    </row>
    <row r="34" spans="1:9" ht="3.75" customHeight="1" hidden="1">
      <c r="A34" s="184"/>
      <c r="B34" s="184">
        <v>946</v>
      </c>
      <c r="C34" s="185"/>
      <c r="D34" s="185"/>
      <c r="E34" s="185"/>
      <c r="F34" s="188"/>
      <c r="G34" s="155"/>
      <c r="H34" s="126"/>
      <c r="I34" s="109" t="e">
        <f t="shared" si="0"/>
        <v>#DIV/0!</v>
      </c>
    </row>
    <row r="35" spans="1:9" ht="15" customHeight="1">
      <c r="A35" s="184" t="s">
        <v>331</v>
      </c>
      <c r="B35" s="184">
        <v>946</v>
      </c>
      <c r="C35" s="185" t="s">
        <v>311</v>
      </c>
      <c r="D35" s="185" t="s">
        <v>332</v>
      </c>
      <c r="E35" s="185"/>
      <c r="F35" s="185"/>
      <c r="G35" s="155">
        <f>G36</f>
        <v>0</v>
      </c>
      <c r="H35" s="126">
        <f>H36</f>
        <v>0</v>
      </c>
      <c r="I35" s="109" t="e">
        <f t="shared" si="0"/>
        <v>#DIV/0!</v>
      </c>
    </row>
    <row r="36" spans="1:9" ht="39.75" customHeight="1">
      <c r="A36" s="187" t="s">
        <v>323</v>
      </c>
      <c r="B36" s="184">
        <v>946</v>
      </c>
      <c r="C36" s="185" t="s">
        <v>311</v>
      </c>
      <c r="D36" s="185" t="s">
        <v>332</v>
      </c>
      <c r="E36" s="185" t="s">
        <v>324</v>
      </c>
      <c r="F36" s="189"/>
      <c r="G36" s="155">
        <f>G37</f>
        <v>0</v>
      </c>
      <c r="H36" s="126">
        <f>H37</f>
        <v>0</v>
      </c>
      <c r="I36" s="109" t="e">
        <f t="shared" si="0"/>
        <v>#DIV/0!</v>
      </c>
    </row>
    <row r="37" spans="1:9" ht="18" customHeight="1">
      <c r="A37" s="184" t="s">
        <v>325</v>
      </c>
      <c r="B37" s="184">
        <v>946</v>
      </c>
      <c r="C37" s="185" t="s">
        <v>311</v>
      </c>
      <c r="D37" s="185" t="s">
        <v>332</v>
      </c>
      <c r="E37" s="185" t="s">
        <v>324</v>
      </c>
      <c r="F37" s="188">
        <v>800</v>
      </c>
      <c r="G37" s="155">
        <v>0</v>
      </c>
      <c r="H37" s="126">
        <v>0</v>
      </c>
      <c r="I37" s="109" t="e">
        <f t="shared" si="0"/>
        <v>#DIV/0!</v>
      </c>
    </row>
    <row r="38" spans="1:9" ht="3" customHeight="1" hidden="1">
      <c r="A38" s="184"/>
      <c r="B38" s="184">
        <v>946</v>
      </c>
      <c r="C38" s="185"/>
      <c r="D38" s="185"/>
      <c r="E38" s="185"/>
      <c r="F38" s="188"/>
      <c r="G38" s="155"/>
      <c r="H38" s="126"/>
      <c r="I38" s="109" t="e">
        <f t="shared" si="0"/>
        <v>#DIV/0!</v>
      </c>
    </row>
    <row r="39" spans="1:9" ht="17.25" customHeight="1">
      <c r="A39" s="184" t="s">
        <v>172</v>
      </c>
      <c r="B39" s="184">
        <v>946</v>
      </c>
      <c r="C39" s="185" t="s">
        <v>311</v>
      </c>
      <c r="D39" s="185" t="s">
        <v>333</v>
      </c>
      <c r="E39" s="185"/>
      <c r="F39" s="188"/>
      <c r="G39" s="155">
        <f>G40+G43</f>
        <v>22.254</v>
      </c>
      <c r="H39" s="126">
        <f>H40+H43</f>
        <v>22.099999999999998</v>
      </c>
      <c r="I39" s="109">
        <f t="shared" si="0"/>
        <v>0.9930798957490786</v>
      </c>
    </row>
    <row r="40" spans="1:9" ht="27" customHeight="1">
      <c r="A40" s="190" t="s">
        <v>208</v>
      </c>
      <c r="B40" s="184">
        <v>946</v>
      </c>
      <c r="C40" s="185" t="s">
        <v>311</v>
      </c>
      <c r="D40" s="185" t="s">
        <v>333</v>
      </c>
      <c r="E40" s="3" t="s">
        <v>209</v>
      </c>
      <c r="F40" s="188"/>
      <c r="G40" s="155">
        <f>G42</f>
        <v>0</v>
      </c>
      <c r="H40" s="126">
        <f>H42</f>
        <v>0</v>
      </c>
      <c r="I40" s="109" t="e">
        <f t="shared" si="0"/>
        <v>#DIV/0!</v>
      </c>
    </row>
    <row r="41" spans="1:9" ht="42.75" customHeight="1">
      <c r="A41" s="166" t="s">
        <v>334</v>
      </c>
      <c r="B41" s="184">
        <v>946</v>
      </c>
      <c r="C41" s="191" t="s">
        <v>311</v>
      </c>
      <c r="D41" s="191" t="s">
        <v>333</v>
      </c>
      <c r="E41" s="191" t="s">
        <v>335</v>
      </c>
      <c r="F41" s="192"/>
      <c r="G41" s="155">
        <f>G42</f>
        <v>0</v>
      </c>
      <c r="H41" s="155">
        <f>H42</f>
        <v>0</v>
      </c>
      <c r="I41" s="109" t="e">
        <f t="shared" si="0"/>
        <v>#DIV/0!</v>
      </c>
    </row>
    <row r="42" spans="1:9" ht="27" customHeight="1">
      <c r="A42" s="193" t="s">
        <v>336</v>
      </c>
      <c r="B42" s="184">
        <v>946</v>
      </c>
      <c r="C42" s="191" t="s">
        <v>311</v>
      </c>
      <c r="D42" s="191" t="s">
        <v>333</v>
      </c>
      <c r="E42" s="191" t="s">
        <v>335</v>
      </c>
      <c r="F42" s="192">
        <v>600</v>
      </c>
      <c r="G42" s="155">
        <v>0</v>
      </c>
      <c r="H42" s="126">
        <v>0</v>
      </c>
      <c r="I42" s="109" t="e">
        <f t="shared" si="0"/>
        <v>#DIV/0!</v>
      </c>
    </row>
    <row r="43" spans="1:9" ht="27.75" customHeight="1">
      <c r="A43" s="184" t="s">
        <v>337</v>
      </c>
      <c r="B43" s="184">
        <v>946</v>
      </c>
      <c r="C43" s="185" t="s">
        <v>311</v>
      </c>
      <c r="D43" s="185" t="s">
        <v>333</v>
      </c>
      <c r="E43" s="185" t="s">
        <v>324</v>
      </c>
      <c r="F43" s="188"/>
      <c r="G43" s="155">
        <f>G45+G44</f>
        <v>22.254</v>
      </c>
      <c r="H43" s="126">
        <f>H45+H44</f>
        <v>22.099999999999998</v>
      </c>
      <c r="I43" s="109">
        <f t="shared" si="0"/>
        <v>0.9930798957490786</v>
      </c>
    </row>
    <row r="44" spans="1:9" ht="27" customHeight="1">
      <c r="A44" s="184" t="s">
        <v>320</v>
      </c>
      <c r="B44" s="184">
        <v>946</v>
      </c>
      <c r="C44" s="185" t="s">
        <v>311</v>
      </c>
      <c r="D44" s="185" t="s">
        <v>333</v>
      </c>
      <c r="E44" s="185" t="s">
        <v>324</v>
      </c>
      <c r="F44" s="188">
        <v>200</v>
      </c>
      <c r="G44" s="155">
        <v>18.754</v>
      </c>
      <c r="H44" s="126">
        <v>18.7</v>
      </c>
      <c r="I44" s="109">
        <f t="shared" si="0"/>
        <v>0.9971206142689558</v>
      </c>
    </row>
    <row r="45" spans="1:9" ht="16.5" customHeight="1">
      <c r="A45" s="194" t="s">
        <v>325</v>
      </c>
      <c r="B45" s="184">
        <v>946</v>
      </c>
      <c r="C45" s="185" t="s">
        <v>311</v>
      </c>
      <c r="D45" s="185" t="s">
        <v>333</v>
      </c>
      <c r="E45" s="185" t="s">
        <v>324</v>
      </c>
      <c r="F45" s="188">
        <v>800</v>
      </c>
      <c r="G45" s="155">
        <v>3.5</v>
      </c>
      <c r="H45" s="118">
        <v>3.4</v>
      </c>
      <c r="I45" s="109">
        <f t="shared" si="0"/>
        <v>0.9714285714285714</v>
      </c>
    </row>
    <row r="46" spans="1:9" ht="4.5" customHeight="1">
      <c r="A46" s="194"/>
      <c r="B46" s="184">
        <v>946</v>
      </c>
      <c r="C46" s="185"/>
      <c r="D46" s="185"/>
      <c r="E46" s="185"/>
      <c r="F46" s="188"/>
      <c r="G46" s="155"/>
      <c r="H46" s="126"/>
      <c r="I46" s="109" t="e">
        <f t="shared" si="0"/>
        <v>#DIV/0!</v>
      </c>
    </row>
    <row r="47" spans="1:9" ht="15.75" customHeight="1">
      <c r="A47" s="195" t="s">
        <v>53</v>
      </c>
      <c r="B47" s="184">
        <v>946</v>
      </c>
      <c r="C47" s="35" t="s">
        <v>313</v>
      </c>
      <c r="D47" s="185"/>
      <c r="E47" s="185"/>
      <c r="F47" s="185"/>
      <c r="G47" s="144">
        <f>G48</f>
        <v>85.80000000000001</v>
      </c>
      <c r="H47" s="124">
        <f>H48</f>
        <v>85.80000000000001</v>
      </c>
      <c r="I47" s="111">
        <f t="shared" si="0"/>
        <v>1</v>
      </c>
    </row>
    <row r="48" spans="1:9" ht="15.75" customHeight="1">
      <c r="A48" s="184" t="s">
        <v>64</v>
      </c>
      <c r="B48" s="184">
        <v>946</v>
      </c>
      <c r="C48" s="185" t="s">
        <v>313</v>
      </c>
      <c r="D48" s="185" t="s">
        <v>338</v>
      </c>
      <c r="E48" s="185"/>
      <c r="F48" s="185"/>
      <c r="G48" s="155">
        <f>G49</f>
        <v>85.80000000000001</v>
      </c>
      <c r="H48" s="126">
        <f>H49</f>
        <v>85.80000000000001</v>
      </c>
      <c r="I48" s="109">
        <f t="shared" si="0"/>
        <v>1</v>
      </c>
    </row>
    <row r="49" spans="1:9" ht="27.75" customHeight="1">
      <c r="A49" s="184" t="s">
        <v>337</v>
      </c>
      <c r="B49" s="184">
        <v>946</v>
      </c>
      <c r="C49" s="185" t="s">
        <v>313</v>
      </c>
      <c r="D49" s="185" t="s">
        <v>338</v>
      </c>
      <c r="E49" s="185" t="s">
        <v>324</v>
      </c>
      <c r="F49" s="185"/>
      <c r="G49" s="155">
        <f>G50+G51</f>
        <v>85.80000000000001</v>
      </c>
      <c r="H49" s="126">
        <f>H50+H51</f>
        <v>85.80000000000001</v>
      </c>
      <c r="I49" s="109">
        <f t="shared" si="0"/>
        <v>1</v>
      </c>
    </row>
    <row r="50" spans="1:9" ht="51.75" customHeight="1">
      <c r="A50" s="187" t="s">
        <v>316</v>
      </c>
      <c r="B50" s="184">
        <v>946</v>
      </c>
      <c r="C50" s="185" t="s">
        <v>313</v>
      </c>
      <c r="D50" s="185" t="s">
        <v>338</v>
      </c>
      <c r="E50" s="185" t="s">
        <v>324</v>
      </c>
      <c r="F50" s="185" t="s">
        <v>317</v>
      </c>
      <c r="G50" s="152">
        <v>69.9</v>
      </c>
      <c r="H50" s="118">
        <v>69.9</v>
      </c>
      <c r="I50" s="109">
        <f t="shared" si="0"/>
        <v>1</v>
      </c>
    </row>
    <row r="51" spans="1:9" ht="27.75" customHeight="1">
      <c r="A51" s="184" t="s">
        <v>320</v>
      </c>
      <c r="B51" s="184">
        <v>946</v>
      </c>
      <c r="C51" s="185" t="s">
        <v>313</v>
      </c>
      <c r="D51" s="185" t="s">
        <v>338</v>
      </c>
      <c r="E51" s="185" t="s">
        <v>324</v>
      </c>
      <c r="F51" s="185" t="s">
        <v>321</v>
      </c>
      <c r="G51" s="152">
        <v>15.9</v>
      </c>
      <c r="H51" s="118">
        <v>15.9</v>
      </c>
      <c r="I51" s="109">
        <f t="shared" si="0"/>
        <v>1</v>
      </c>
    </row>
    <row r="52" spans="1:9" ht="1.5" customHeight="1" hidden="1">
      <c r="A52" s="184"/>
      <c r="B52" s="184">
        <v>946</v>
      </c>
      <c r="C52" s="185"/>
      <c r="D52" s="185"/>
      <c r="E52" s="185"/>
      <c r="F52" s="185"/>
      <c r="G52" s="155"/>
      <c r="H52" s="126"/>
      <c r="I52" s="111" t="e">
        <f t="shared" si="0"/>
        <v>#DIV/0!</v>
      </c>
    </row>
    <row r="53" spans="1:9" ht="35.25" customHeight="1" hidden="1">
      <c r="A53" s="196" t="s">
        <v>75</v>
      </c>
      <c r="B53" s="184">
        <v>946</v>
      </c>
      <c r="C53" s="35" t="s">
        <v>338</v>
      </c>
      <c r="D53" s="35"/>
      <c r="E53" s="35"/>
      <c r="F53" s="35"/>
      <c r="G53" s="144">
        <f aca="true" t="shared" si="1" ref="G53:H55">G54</f>
        <v>0</v>
      </c>
      <c r="H53" s="124">
        <f t="shared" si="1"/>
        <v>0</v>
      </c>
      <c r="I53" s="111" t="e">
        <f t="shared" si="0"/>
        <v>#DIV/0!</v>
      </c>
    </row>
    <row r="54" spans="1:9" ht="15.75" customHeight="1" hidden="1">
      <c r="A54" s="197" t="s">
        <v>339</v>
      </c>
      <c r="B54" s="184">
        <v>946</v>
      </c>
      <c r="C54" s="185" t="s">
        <v>338</v>
      </c>
      <c r="D54" s="185" t="s">
        <v>340</v>
      </c>
      <c r="E54" s="185"/>
      <c r="F54" s="185"/>
      <c r="G54" s="155">
        <f t="shared" si="1"/>
        <v>0</v>
      </c>
      <c r="H54" s="126">
        <f t="shared" si="1"/>
        <v>0</v>
      </c>
      <c r="I54" s="111" t="e">
        <f t="shared" si="0"/>
        <v>#DIV/0!</v>
      </c>
    </row>
    <row r="55" spans="1:9" ht="41.25" customHeight="1" hidden="1">
      <c r="A55" s="198" t="s">
        <v>341</v>
      </c>
      <c r="B55" s="184">
        <v>946</v>
      </c>
      <c r="C55" s="185" t="s">
        <v>338</v>
      </c>
      <c r="D55" s="185" t="s">
        <v>340</v>
      </c>
      <c r="E55" s="185" t="s">
        <v>342</v>
      </c>
      <c r="F55" s="186"/>
      <c r="G55" s="155">
        <f t="shared" si="1"/>
        <v>0</v>
      </c>
      <c r="H55" s="126">
        <f t="shared" si="1"/>
        <v>0</v>
      </c>
      <c r="I55" s="111" t="e">
        <f t="shared" si="0"/>
        <v>#DIV/0!</v>
      </c>
    </row>
    <row r="56" spans="1:9" ht="23.25" customHeight="1" hidden="1">
      <c r="A56" s="184" t="s">
        <v>320</v>
      </c>
      <c r="B56" s="184">
        <v>946</v>
      </c>
      <c r="C56" s="185" t="s">
        <v>338</v>
      </c>
      <c r="D56" s="185" t="s">
        <v>340</v>
      </c>
      <c r="E56" s="185" t="s">
        <v>342</v>
      </c>
      <c r="F56" s="186">
        <v>200</v>
      </c>
      <c r="G56" s="155">
        <v>0</v>
      </c>
      <c r="H56" s="126">
        <v>0</v>
      </c>
      <c r="I56" s="111" t="e">
        <f t="shared" si="0"/>
        <v>#DIV/0!</v>
      </c>
    </row>
    <row r="57" spans="1:9" ht="3" customHeight="1" hidden="1">
      <c r="A57" s="184"/>
      <c r="B57" s="184">
        <v>946</v>
      </c>
      <c r="C57" s="185"/>
      <c r="D57" s="185"/>
      <c r="E57" s="185"/>
      <c r="F57" s="186"/>
      <c r="G57" s="155"/>
      <c r="H57" s="126"/>
      <c r="I57" s="111" t="e">
        <f t="shared" si="0"/>
        <v>#DIV/0!</v>
      </c>
    </row>
    <row r="58" spans="1:9" ht="17.25" customHeight="1">
      <c r="A58" s="199" t="s">
        <v>107</v>
      </c>
      <c r="B58" s="184">
        <v>946</v>
      </c>
      <c r="C58" s="35" t="s">
        <v>319</v>
      </c>
      <c r="D58" s="35"/>
      <c r="E58" s="35"/>
      <c r="F58" s="35"/>
      <c r="G58" s="144">
        <f>G62+G71+G59</f>
        <v>1483.4</v>
      </c>
      <c r="H58" s="144">
        <f>H62+H71+H59</f>
        <v>1342.2</v>
      </c>
      <c r="I58" s="111">
        <f t="shared" si="0"/>
        <v>0.9048132668194687</v>
      </c>
    </row>
    <row r="59" spans="1:9" ht="17.25" customHeight="1">
      <c r="A59" s="200" t="s">
        <v>278</v>
      </c>
      <c r="B59" s="184">
        <v>946</v>
      </c>
      <c r="C59" s="185" t="s">
        <v>319</v>
      </c>
      <c r="D59" s="185" t="s">
        <v>328</v>
      </c>
      <c r="E59" s="35"/>
      <c r="F59" s="35"/>
      <c r="G59" s="155">
        <f>G60</f>
        <v>14</v>
      </c>
      <c r="H59" s="155">
        <f>H60</f>
        <v>13.9</v>
      </c>
      <c r="I59" s="109">
        <f t="shared" si="0"/>
        <v>0.9928571428571429</v>
      </c>
    </row>
    <row r="60" spans="1:9" ht="39" customHeight="1">
      <c r="A60" s="204" t="s">
        <v>242</v>
      </c>
      <c r="B60" s="184">
        <v>946</v>
      </c>
      <c r="C60" s="185" t="s">
        <v>319</v>
      </c>
      <c r="D60" s="185" t="s">
        <v>328</v>
      </c>
      <c r="E60" s="185" t="s">
        <v>243</v>
      </c>
      <c r="F60" s="185"/>
      <c r="G60" s="155">
        <f>G61</f>
        <v>14</v>
      </c>
      <c r="H60" s="155">
        <f>H61</f>
        <v>13.9</v>
      </c>
      <c r="I60" s="109">
        <f t="shared" si="0"/>
        <v>0.9928571428571429</v>
      </c>
    </row>
    <row r="61" spans="1:9" ht="27" customHeight="1">
      <c r="A61" s="184" t="s">
        <v>320</v>
      </c>
      <c r="B61" s="184">
        <v>946</v>
      </c>
      <c r="C61" s="185" t="s">
        <v>319</v>
      </c>
      <c r="D61" s="185" t="s">
        <v>328</v>
      </c>
      <c r="E61" s="185" t="s">
        <v>243</v>
      </c>
      <c r="F61" s="185" t="s">
        <v>321</v>
      </c>
      <c r="G61" s="155">
        <v>14</v>
      </c>
      <c r="H61" s="155">
        <v>13.9</v>
      </c>
      <c r="I61" s="109">
        <f t="shared" si="0"/>
        <v>0.9928571428571429</v>
      </c>
    </row>
    <row r="62" spans="1:9" ht="17.25" customHeight="1">
      <c r="A62" s="200" t="s">
        <v>139</v>
      </c>
      <c r="B62" s="184">
        <v>946</v>
      </c>
      <c r="C62" s="185" t="s">
        <v>319</v>
      </c>
      <c r="D62" s="185" t="s">
        <v>340</v>
      </c>
      <c r="E62" s="185"/>
      <c r="F62" s="185"/>
      <c r="G62" s="155">
        <f>G63</f>
        <v>1296.6000000000001</v>
      </c>
      <c r="H62" s="126">
        <f>H63</f>
        <v>1155.5</v>
      </c>
      <c r="I62" s="109">
        <f t="shared" si="0"/>
        <v>0.8911769242634582</v>
      </c>
    </row>
    <row r="63" spans="1:9" ht="45" customHeight="1">
      <c r="A63" s="201" t="s">
        <v>193</v>
      </c>
      <c r="B63" s="184">
        <v>946</v>
      </c>
      <c r="C63" s="185" t="s">
        <v>319</v>
      </c>
      <c r="D63" s="185" t="s">
        <v>340</v>
      </c>
      <c r="E63" s="185" t="s">
        <v>194</v>
      </c>
      <c r="F63" s="185"/>
      <c r="G63" s="155">
        <f>G64+G67</f>
        <v>1296.6000000000001</v>
      </c>
      <c r="H63" s="155">
        <f>H64+H67</f>
        <v>1155.5</v>
      </c>
      <c r="I63" s="109">
        <f t="shared" si="0"/>
        <v>0.8911769242634582</v>
      </c>
    </row>
    <row r="64" spans="1:9" ht="41.25" customHeight="1">
      <c r="A64" s="202" t="s">
        <v>195</v>
      </c>
      <c r="B64" s="184">
        <v>946</v>
      </c>
      <c r="C64" s="185" t="s">
        <v>319</v>
      </c>
      <c r="D64" s="185" t="s">
        <v>340</v>
      </c>
      <c r="E64" s="185" t="s">
        <v>196</v>
      </c>
      <c r="F64" s="186"/>
      <c r="G64" s="155">
        <f>G65+G66</f>
        <v>1047.7</v>
      </c>
      <c r="H64" s="155">
        <f>H65+H66</f>
        <v>979</v>
      </c>
      <c r="I64" s="109">
        <f t="shared" si="0"/>
        <v>0.9344277942159015</v>
      </c>
    </row>
    <row r="65" spans="1:9" ht="26.25" customHeight="1">
      <c r="A65" s="184" t="s">
        <v>320</v>
      </c>
      <c r="B65" s="184">
        <v>946</v>
      </c>
      <c r="C65" s="185" t="s">
        <v>319</v>
      </c>
      <c r="D65" s="185" t="s">
        <v>340</v>
      </c>
      <c r="E65" s="3" t="s">
        <v>196</v>
      </c>
      <c r="F65" s="185" t="s">
        <v>321</v>
      </c>
      <c r="G65" s="155">
        <v>1019.09</v>
      </c>
      <c r="H65" s="126">
        <v>950.9</v>
      </c>
      <c r="I65" s="109">
        <f t="shared" si="0"/>
        <v>0.9330873622545603</v>
      </c>
    </row>
    <row r="66" spans="1:9" ht="18.75" customHeight="1">
      <c r="A66" s="187" t="s">
        <v>11</v>
      </c>
      <c r="B66" s="184">
        <v>946</v>
      </c>
      <c r="C66" s="3" t="s">
        <v>319</v>
      </c>
      <c r="D66" s="3" t="s">
        <v>340</v>
      </c>
      <c r="E66" s="3" t="s">
        <v>196</v>
      </c>
      <c r="F66" s="3" t="s">
        <v>322</v>
      </c>
      <c r="G66" s="155">
        <v>28.61</v>
      </c>
      <c r="H66" s="203">
        <v>28.1</v>
      </c>
      <c r="I66" s="109">
        <f t="shared" si="0"/>
        <v>0.9821740650122336</v>
      </c>
    </row>
    <row r="67" spans="1:9" ht="30" customHeight="1">
      <c r="A67" s="183" t="s">
        <v>198</v>
      </c>
      <c r="B67" s="184">
        <v>946</v>
      </c>
      <c r="C67" s="3" t="s">
        <v>319</v>
      </c>
      <c r="D67" s="3" t="s">
        <v>340</v>
      </c>
      <c r="E67" s="3" t="s">
        <v>199</v>
      </c>
      <c r="F67" s="185"/>
      <c r="G67" s="155">
        <f>G68</f>
        <v>248.9</v>
      </c>
      <c r="H67" s="155">
        <f>H68</f>
        <v>176.5</v>
      </c>
      <c r="I67" s="109">
        <f t="shared" si="0"/>
        <v>0.7091201285656891</v>
      </c>
    </row>
    <row r="68" spans="1:9" ht="27.75" customHeight="1">
      <c r="A68" s="187" t="s">
        <v>320</v>
      </c>
      <c r="B68" s="184">
        <v>946</v>
      </c>
      <c r="C68" s="3" t="s">
        <v>319</v>
      </c>
      <c r="D68" s="3" t="s">
        <v>340</v>
      </c>
      <c r="E68" s="3" t="s">
        <v>199</v>
      </c>
      <c r="F68" s="3" t="s">
        <v>321</v>
      </c>
      <c r="G68" s="155">
        <v>248.9</v>
      </c>
      <c r="H68" s="126">
        <v>176.5</v>
      </c>
      <c r="I68" s="109">
        <f t="shared" si="0"/>
        <v>0.7091201285656891</v>
      </c>
    </row>
    <row r="69" spans="1:9" ht="3" customHeight="1">
      <c r="A69" s="184"/>
      <c r="B69" s="184"/>
      <c r="C69" s="185"/>
      <c r="D69" s="185"/>
      <c r="E69" s="185"/>
      <c r="F69" s="185"/>
      <c r="G69" s="155"/>
      <c r="H69" s="126"/>
      <c r="I69" s="109" t="e">
        <f t="shared" si="0"/>
        <v>#DIV/0!</v>
      </c>
    </row>
    <row r="70" spans="1:9" ht="9.75" customHeight="1" hidden="1">
      <c r="A70" s="184"/>
      <c r="B70" s="184">
        <v>946</v>
      </c>
      <c r="C70" s="185"/>
      <c r="D70" s="185"/>
      <c r="E70" s="185"/>
      <c r="F70" s="185"/>
      <c r="G70" s="155"/>
      <c r="H70" s="126"/>
      <c r="I70" s="109" t="e">
        <f t="shared" si="0"/>
        <v>#DIV/0!</v>
      </c>
    </row>
    <row r="71" spans="1:9" ht="18.75" customHeight="1">
      <c r="A71" s="184" t="s">
        <v>77</v>
      </c>
      <c r="B71" s="184">
        <v>946</v>
      </c>
      <c r="C71" s="185" t="s">
        <v>319</v>
      </c>
      <c r="D71" s="185" t="s">
        <v>343</v>
      </c>
      <c r="E71" s="185"/>
      <c r="F71" s="185"/>
      <c r="G71" s="155">
        <f>G72</f>
        <v>172.8</v>
      </c>
      <c r="H71" s="126">
        <f>H72</f>
        <v>172.8</v>
      </c>
      <c r="I71" s="109">
        <f t="shared" si="0"/>
        <v>1</v>
      </c>
    </row>
    <row r="72" spans="1:9" ht="42.75" customHeight="1">
      <c r="A72" s="204" t="s">
        <v>242</v>
      </c>
      <c r="B72" s="184">
        <v>946</v>
      </c>
      <c r="C72" s="185" t="s">
        <v>319</v>
      </c>
      <c r="D72" s="185" t="s">
        <v>343</v>
      </c>
      <c r="E72" s="185" t="s">
        <v>243</v>
      </c>
      <c r="F72" s="185"/>
      <c r="G72" s="155">
        <f>G73</f>
        <v>172.8</v>
      </c>
      <c r="H72" s="126">
        <f>H73</f>
        <v>172.8</v>
      </c>
      <c r="I72" s="109">
        <f t="shared" si="0"/>
        <v>1</v>
      </c>
    </row>
    <row r="73" spans="1:9" ht="28.5" customHeight="1">
      <c r="A73" s="184" t="s">
        <v>320</v>
      </c>
      <c r="B73" s="184">
        <v>946</v>
      </c>
      <c r="C73" s="185" t="s">
        <v>319</v>
      </c>
      <c r="D73" s="185" t="s">
        <v>343</v>
      </c>
      <c r="E73" s="185" t="s">
        <v>243</v>
      </c>
      <c r="F73" s="185" t="s">
        <v>321</v>
      </c>
      <c r="G73" s="155">
        <v>172.8</v>
      </c>
      <c r="H73" s="126">
        <v>172.8</v>
      </c>
      <c r="I73" s="109">
        <f t="shared" si="0"/>
        <v>1</v>
      </c>
    </row>
    <row r="74" spans="1:9" ht="17.25" customHeight="1">
      <c r="A74" s="224" t="s">
        <v>344</v>
      </c>
      <c r="B74" s="225">
        <v>946</v>
      </c>
      <c r="C74" s="226" t="s">
        <v>345</v>
      </c>
      <c r="D74" s="226"/>
      <c r="E74" s="226"/>
      <c r="F74" s="226"/>
      <c r="G74" s="151">
        <f>G75+G83+G97</f>
        <v>2930.5</v>
      </c>
      <c r="H74" s="115">
        <f>H75+H83+H97</f>
        <v>2901.5</v>
      </c>
      <c r="I74" s="114">
        <f t="shared" si="0"/>
        <v>0.9901040778024228</v>
      </c>
    </row>
    <row r="75" spans="1:9" ht="15.75" customHeight="1">
      <c r="A75" s="227" t="s">
        <v>71</v>
      </c>
      <c r="B75" s="225">
        <v>946</v>
      </c>
      <c r="C75" s="206" t="s">
        <v>345</v>
      </c>
      <c r="D75" s="206" t="s">
        <v>313</v>
      </c>
      <c r="E75" s="206"/>
      <c r="F75" s="206"/>
      <c r="G75" s="152">
        <f>G78+G76</f>
        <v>367.4</v>
      </c>
      <c r="H75" s="152">
        <f>H78+H76</f>
        <v>363.5</v>
      </c>
      <c r="I75" s="117">
        <f t="shared" si="0"/>
        <v>0.9893848666303757</v>
      </c>
    </row>
    <row r="76" spans="1:9" ht="39.75" customHeight="1">
      <c r="A76" s="204" t="s">
        <v>242</v>
      </c>
      <c r="B76" s="225">
        <v>946</v>
      </c>
      <c r="C76" s="207" t="s">
        <v>345</v>
      </c>
      <c r="D76" s="207" t="s">
        <v>313</v>
      </c>
      <c r="E76" s="207" t="s">
        <v>243</v>
      </c>
      <c r="F76" s="206"/>
      <c r="G76" s="152">
        <f>G77</f>
        <v>111.6</v>
      </c>
      <c r="H76" s="152">
        <f>H77</f>
        <v>107.7</v>
      </c>
      <c r="I76" s="117">
        <f t="shared" si="0"/>
        <v>0.9650537634408602</v>
      </c>
    </row>
    <row r="77" spans="1:9" ht="30.75" customHeight="1">
      <c r="A77" s="204" t="s">
        <v>320</v>
      </c>
      <c r="B77" s="225">
        <v>946</v>
      </c>
      <c r="C77" s="207" t="s">
        <v>345</v>
      </c>
      <c r="D77" s="207" t="s">
        <v>313</v>
      </c>
      <c r="E77" s="207" t="s">
        <v>243</v>
      </c>
      <c r="F77" s="207" t="s">
        <v>321</v>
      </c>
      <c r="G77" s="152">
        <v>111.6</v>
      </c>
      <c r="H77" s="118">
        <v>107.7</v>
      </c>
      <c r="I77" s="117">
        <f t="shared" si="0"/>
        <v>0.9650537634408602</v>
      </c>
    </row>
    <row r="78" spans="1:9" ht="38.25" customHeight="1">
      <c r="A78" s="228" t="s">
        <v>240</v>
      </c>
      <c r="B78" s="225">
        <v>946</v>
      </c>
      <c r="C78" s="206" t="s">
        <v>345</v>
      </c>
      <c r="D78" s="206" t="s">
        <v>313</v>
      </c>
      <c r="E78" s="207" t="s">
        <v>241</v>
      </c>
      <c r="F78" s="206"/>
      <c r="G78" s="152">
        <f>G79+G80</f>
        <v>255.8</v>
      </c>
      <c r="H78" s="152">
        <f>H79+H80</f>
        <v>255.8</v>
      </c>
      <c r="I78" s="117">
        <f t="shared" si="0"/>
        <v>1</v>
      </c>
    </row>
    <row r="79" spans="1:9" ht="45" customHeight="1" hidden="1">
      <c r="A79" s="202" t="s">
        <v>217</v>
      </c>
      <c r="B79" s="225">
        <v>946</v>
      </c>
      <c r="C79" s="206" t="s">
        <v>345</v>
      </c>
      <c r="D79" s="206" t="s">
        <v>313</v>
      </c>
      <c r="E79" s="206" t="s">
        <v>346</v>
      </c>
      <c r="F79" s="229"/>
      <c r="G79" s="152">
        <f>SUM(G81)</f>
        <v>155.8</v>
      </c>
      <c r="H79" s="118">
        <f>SUM(H81)</f>
        <v>155.8</v>
      </c>
      <c r="I79" s="117">
        <f t="shared" si="0"/>
        <v>1</v>
      </c>
    </row>
    <row r="80" spans="1:9" ht="56.25" customHeight="1">
      <c r="A80" s="201" t="s">
        <v>316</v>
      </c>
      <c r="B80" s="225">
        <v>946</v>
      </c>
      <c r="C80" s="206" t="s">
        <v>345</v>
      </c>
      <c r="D80" s="206" t="s">
        <v>313</v>
      </c>
      <c r="E80" s="207" t="s">
        <v>241</v>
      </c>
      <c r="F80" s="230">
        <v>100</v>
      </c>
      <c r="G80" s="152">
        <v>100</v>
      </c>
      <c r="H80" s="118">
        <v>100</v>
      </c>
      <c r="I80" s="117">
        <f t="shared" si="0"/>
        <v>1</v>
      </c>
    </row>
    <row r="81" spans="1:9" ht="24" customHeight="1">
      <c r="A81" s="204" t="s">
        <v>320</v>
      </c>
      <c r="B81" s="225">
        <v>946</v>
      </c>
      <c r="C81" s="206" t="s">
        <v>345</v>
      </c>
      <c r="D81" s="206" t="s">
        <v>313</v>
      </c>
      <c r="E81" s="207" t="s">
        <v>241</v>
      </c>
      <c r="F81" s="230">
        <v>200</v>
      </c>
      <c r="G81" s="152">
        <v>155.8</v>
      </c>
      <c r="H81" s="118">
        <v>155.8</v>
      </c>
      <c r="I81" s="117">
        <f aca="true" t="shared" si="2" ref="I81:I140">H81/G81</f>
        <v>1</v>
      </c>
    </row>
    <row r="82" spans="1:9" ht="2.25" customHeight="1">
      <c r="A82" s="225"/>
      <c r="B82" s="225">
        <v>946</v>
      </c>
      <c r="C82" s="206"/>
      <c r="D82" s="206"/>
      <c r="E82" s="206"/>
      <c r="F82" s="231"/>
      <c r="G82" s="152"/>
      <c r="H82" s="118"/>
      <c r="I82" s="117" t="e">
        <f t="shared" si="2"/>
        <v>#DIV/0!</v>
      </c>
    </row>
    <row r="83" spans="1:9" ht="14.25" customHeight="1">
      <c r="A83" s="232" t="s">
        <v>65</v>
      </c>
      <c r="B83" s="225">
        <v>946</v>
      </c>
      <c r="C83" s="206" t="s">
        <v>345</v>
      </c>
      <c r="D83" s="206" t="s">
        <v>338</v>
      </c>
      <c r="E83" s="206"/>
      <c r="F83" s="229"/>
      <c r="G83" s="152">
        <f>G87+G91+G95+G93</f>
        <v>444.1</v>
      </c>
      <c r="H83" s="152">
        <f>H87+H91+H95+H93</f>
        <v>444.1</v>
      </c>
      <c r="I83" s="117">
        <f t="shared" si="2"/>
        <v>1</v>
      </c>
    </row>
    <row r="84" spans="1:9" ht="42.75" customHeight="1" hidden="1">
      <c r="A84" s="232" t="s">
        <v>347</v>
      </c>
      <c r="B84" s="225">
        <v>946</v>
      </c>
      <c r="C84" s="206" t="s">
        <v>345</v>
      </c>
      <c r="D84" s="206" t="s">
        <v>338</v>
      </c>
      <c r="E84" s="206" t="s">
        <v>243</v>
      </c>
      <c r="F84" s="229"/>
      <c r="G84" s="152">
        <f>G85</f>
        <v>0</v>
      </c>
      <c r="H84" s="118">
        <f>H85</f>
        <v>0</v>
      </c>
      <c r="I84" s="117" t="e">
        <f t="shared" si="2"/>
        <v>#DIV/0!</v>
      </c>
    </row>
    <row r="85" spans="1:9" ht="24.75" customHeight="1" hidden="1">
      <c r="A85" s="232" t="s">
        <v>320</v>
      </c>
      <c r="B85" s="225">
        <v>946</v>
      </c>
      <c r="C85" s="206" t="s">
        <v>345</v>
      </c>
      <c r="D85" s="206" t="s">
        <v>338</v>
      </c>
      <c r="E85" s="206" t="s">
        <v>243</v>
      </c>
      <c r="F85" s="230">
        <v>200</v>
      </c>
      <c r="G85" s="152">
        <v>0</v>
      </c>
      <c r="H85" s="118">
        <v>0</v>
      </c>
      <c r="I85" s="117" t="e">
        <f t="shared" si="2"/>
        <v>#DIV/0!</v>
      </c>
    </row>
    <row r="86" spans="1:9" ht="24.75" customHeight="1" hidden="1">
      <c r="A86" s="232"/>
      <c r="B86" s="225">
        <v>946</v>
      </c>
      <c r="C86" s="206"/>
      <c r="D86" s="206"/>
      <c r="E86" s="206"/>
      <c r="F86" s="229"/>
      <c r="G86" s="152"/>
      <c r="H86" s="118"/>
      <c r="I86" s="117" t="e">
        <f t="shared" si="2"/>
        <v>#DIV/0!</v>
      </c>
    </row>
    <row r="87" spans="1:9" ht="25.5" customHeight="1">
      <c r="A87" s="232" t="s">
        <v>348</v>
      </c>
      <c r="B87" s="225">
        <v>946</v>
      </c>
      <c r="C87" s="206" t="s">
        <v>345</v>
      </c>
      <c r="D87" s="206" t="s">
        <v>338</v>
      </c>
      <c r="E87" s="206" t="s">
        <v>215</v>
      </c>
      <c r="F87" s="229"/>
      <c r="G87" s="152">
        <f>G88</f>
        <v>330</v>
      </c>
      <c r="H87" s="118">
        <f>H88</f>
        <v>330</v>
      </c>
      <c r="I87" s="117">
        <f t="shared" si="2"/>
        <v>1</v>
      </c>
    </row>
    <row r="88" spans="1:9" ht="20.25" customHeight="1">
      <c r="A88" s="233" t="s">
        <v>219</v>
      </c>
      <c r="B88" s="225">
        <v>946</v>
      </c>
      <c r="C88" s="206" t="s">
        <v>345</v>
      </c>
      <c r="D88" s="206" t="s">
        <v>338</v>
      </c>
      <c r="E88" s="207" t="s">
        <v>346</v>
      </c>
      <c r="F88" s="229"/>
      <c r="G88" s="152">
        <f>G89+G90</f>
        <v>330</v>
      </c>
      <c r="H88" s="118">
        <f>H89+H90</f>
        <v>330</v>
      </c>
      <c r="I88" s="117">
        <f t="shared" si="2"/>
        <v>1</v>
      </c>
    </row>
    <row r="89" spans="1:9" ht="27" customHeight="1">
      <c r="A89" s="225" t="s">
        <v>320</v>
      </c>
      <c r="B89" s="225">
        <v>946</v>
      </c>
      <c r="C89" s="206" t="s">
        <v>345</v>
      </c>
      <c r="D89" s="206" t="s">
        <v>338</v>
      </c>
      <c r="E89" s="207" t="s">
        <v>346</v>
      </c>
      <c r="F89" s="230">
        <v>200</v>
      </c>
      <c r="G89" s="152">
        <v>330</v>
      </c>
      <c r="H89" s="118">
        <v>330</v>
      </c>
      <c r="I89" s="117">
        <f t="shared" si="2"/>
        <v>1</v>
      </c>
    </row>
    <row r="90" spans="1:9" ht="20.25" customHeight="1" hidden="1">
      <c r="A90" s="225" t="s">
        <v>349</v>
      </c>
      <c r="B90" s="225">
        <v>946</v>
      </c>
      <c r="C90" s="206" t="s">
        <v>345</v>
      </c>
      <c r="D90" s="206" t="s">
        <v>338</v>
      </c>
      <c r="E90" s="206" t="s">
        <v>350</v>
      </c>
      <c r="F90" s="206" t="s">
        <v>351</v>
      </c>
      <c r="G90" s="152">
        <v>0</v>
      </c>
      <c r="H90" s="118">
        <v>0</v>
      </c>
      <c r="I90" s="117" t="e">
        <f t="shared" si="2"/>
        <v>#DIV/0!</v>
      </c>
    </row>
    <row r="91" spans="1:9" ht="38.25" customHeight="1">
      <c r="A91" s="204" t="s">
        <v>242</v>
      </c>
      <c r="B91" s="225">
        <v>946</v>
      </c>
      <c r="C91" s="207" t="s">
        <v>345</v>
      </c>
      <c r="D91" s="207" t="s">
        <v>338</v>
      </c>
      <c r="E91" s="207" t="s">
        <v>243</v>
      </c>
      <c r="F91" s="206"/>
      <c r="G91" s="152">
        <f>G92</f>
        <v>60</v>
      </c>
      <c r="H91" s="152">
        <f>H92</f>
        <v>60</v>
      </c>
      <c r="I91" s="117">
        <f t="shared" si="2"/>
        <v>1</v>
      </c>
    </row>
    <row r="92" spans="1:9" ht="26.25" customHeight="1">
      <c r="A92" s="187" t="s">
        <v>320</v>
      </c>
      <c r="B92" s="184">
        <v>946</v>
      </c>
      <c r="C92" s="3" t="s">
        <v>345</v>
      </c>
      <c r="D92" s="3" t="s">
        <v>338</v>
      </c>
      <c r="E92" s="3" t="s">
        <v>243</v>
      </c>
      <c r="F92" s="3" t="s">
        <v>321</v>
      </c>
      <c r="G92" s="155">
        <v>60</v>
      </c>
      <c r="H92" s="126">
        <v>60</v>
      </c>
      <c r="I92" s="109">
        <f t="shared" si="2"/>
        <v>1</v>
      </c>
    </row>
    <row r="93" spans="1:9" ht="30" customHeight="1" hidden="1">
      <c r="A93" s="187" t="s">
        <v>262</v>
      </c>
      <c r="B93" s="184">
        <v>946</v>
      </c>
      <c r="C93" s="3" t="s">
        <v>345</v>
      </c>
      <c r="D93" s="3" t="s">
        <v>338</v>
      </c>
      <c r="E93" s="3" t="s">
        <v>352</v>
      </c>
      <c r="F93" s="185"/>
      <c r="G93" s="155">
        <f>G94</f>
        <v>0</v>
      </c>
      <c r="H93" s="126"/>
      <c r="I93" s="109" t="e">
        <f t="shared" si="2"/>
        <v>#DIV/0!</v>
      </c>
    </row>
    <row r="94" spans="1:9" ht="24.75" customHeight="1" hidden="1">
      <c r="A94" s="187" t="s">
        <v>320</v>
      </c>
      <c r="B94" s="184">
        <v>946</v>
      </c>
      <c r="C94" s="3" t="s">
        <v>345</v>
      </c>
      <c r="D94" s="3" t="s">
        <v>338</v>
      </c>
      <c r="E94" s="3" t="s">
        <v>352</v>
      </c>
      <c r="F94" s="3" t="s">
        <v>321</v>
      </c>
      <c r="G94" s="155">
        <v>0</v>
      </c>
      <c r="H94" s="126"/>
      <c r="I94" s="109" t="e">
        <f t="shared" si="2"/>
        <v>#DIV/0!</v>
      </c>
    </row>
    <row r="95" spans="1:9" ht="40.5" customHeight="1">
      <c r="A95" s="187" t="s">
        <v>323</v>
      </c>
      <c r="B95" s="184">
        <v>946</v>
      </c>
      <c r="C95" s="3" t="s">
        <v>345</v>
      </c>
      <c r="D95" s="3" t="s">
        <v>338</v>
      </c>
      <c r="E95" s="3" t="s">
        <v>324</v>
      </c>
      <c r="F95" s="3"/>
      <c r="G95" s="155">
        <f>G96</f>
        <v>54.1</v>
      </c>
      <c r="H95" s="155">
        <f>H96</f>
        <v>54.1</v>
      </c>
      <c r="I95" s="109">
        <f t="shared" si="2"/>
        <v>1</v>
      </c>
    </row>
    <row r="96" spans="1:9" ht="24.75" customHeight="1">
      <c r="A96" s="187" t="s">
        <v>320</v>
      </c>
      <c r="B96" s="184">
        <v>946</v>
      </c>
      <c r="C96" s="3" t="s">
        <v>345</v>
      </c>
      <c r="D96" s="3" t="s">
        <v>338</v>
      </c>
      <c r="E96" s="3" t="s">
        <v>324</v>
      </c>
      <c r="F96" s="3" t="s">
        <v>321</v>
      </c>
      <c r="G96" s="155">
        <v>54.1</v>
      </c>
      <c r="H96" s="126">
        <v>54.1</v>
      </c>
      <c r="I96" s="109">
        <f t="shared" si="2"/>
        <v>1</v>
      </c>
    </row>
    <row r="97" spans="1:9" ht="18" customHeight="1">
      <c r="A97" s="184" t="s">
        <v>78</v>
      </c>
      <c r="B97" s="184">
        <v>946</v>
      </c>
      <c r="C97" s="185" t="s">
        <v>345</v>
      </c>
      <c r="D97" s="185" t="s">
        <v>345</v>
      </c>
      <c r="E97" s="185"/>
      <c r="F97" s="185"/>
      <c r="G97" s="155">
        <f>G98</f>
        <v>2119</v>
      </c>
      <c r="H97" s="126">
        <f>H98</f>
        <v>2093.9</v>
      </c>
      <c r="I97" s="109">
        <f t="shared" si="2"/>
        <v>0.9881547899952808</v>
      </c>
    </row>
    <row r="98" spans="1:9" ht="45.75" customHeight="1">
      <c r="A98" s="209" t="s">
        <v>242</v>
      </c>
      <c r="B98" s="184">
        <v>946</v>
      </c>
      <c r="C98" s="185" t="s">
        <v>345</v>
      </c>
      <c r="D98" s="185" t="s">
        <v>345</v>
      </c>
      <c r="E98" s="3" t="s">
        <v>243</v>
      </c>
      <c r="F98" s="189"/>
      <c r="G98" s="155">
        <f>G99</f>
        <v>2119</v>
      </c>
      <c r="H98" s="126">
        <f>H99</f>
        <v>2093.9</v>
      </c>
      <c r="I98" s="109">
        <f t="shared" si="2"/>
        <v>0.9881547899952808</v>
      </c>
    </row>
    <row r="99" spans="1:9" ht="9.75" customHeight="1" hidden="1">
      <c r="A99" s="183" t="s">
        <v>219</v>
      </c>
      <c r="B99" s="184">
        <v>946</v>
      </c>
      <c r="C99" s="185" t="s">
        <v>345</v>
      </c>
      <c r="D99" s="185" t="s">
        <v>345</v>
      </c>
      <c r="E99" s="207" t="s">
        <v>243</v>
      </c>
      <c r="F99" s="189"/>
      <c r="G99" s="155">
        <f>G100+G101+G102</f>
        <v>2119</v>
      </c>
      <c r="H99" s="126">
        <f>H100+H101+H102</f>
        <v>2093.9</v>
      </c>
      <c r="I99" s="109">
        <f t="shared" si="2"/>
        <v>0.9881547899952808</v>
      </c>
    </row>
    <row r="100" spans="1:9" ht="52.5" customHeight="1">
      <c r="A100" s="184" t="s">
        <v>316</v>
      </c>
      <c r="B100" s="184">
        <v>946</v>
      </c>
      <c r="C100" s="185" t="s">
        <v>345</v>
      </c>
      <c r="D100" s="185" t="s">
        <v>345</v>
      </c>
      <c r="E100" s="207" t="s">
        <v>243</v>
      </c>
      <c r="F100" s="208">
        <v>100</v>
      </c>
      <c r="G100" s="155">
        <v>1824.1</v>
      </c>
      <c r="H100" s="126">
        <v>1820</v>
      </c>
      <c r="I100" s="109">
        <f t="shared" si="2"/>
        <v>0.9977523162107341</v>
      </c>
    </row>
    <row r="101" spans="1:9" ht="25.5" customHeight="1">
      <c r="A101" s="184" t="s">
        <v>320</v>
      </c>
      <c r="B101" s="184">
        <v>946</v>
      </c>
      <c r="C101" s="185" t="s">
        <v>345</v>
      </c>
      <c r="D101" s="185" t="s">
        <v>345</v>
      </c>
      <c r="E101" s="207" t="s">
        <v>243</v>
      </c>
      <c r="F101" s="208">
        <v>200</v>
      </c>
      <c r="G101" s="155">
        <v>280.4</v>
      </c>
      <c r="H101" s="126">
        <v>259.5</v>
      </c>
      <c r="I101" s="109">
        <f t="shared" si="2"/>
        <v>0.9254636233951499</v>
      </c>
    </row>
    <row r="102" spans="1:9" ht="15.75" customHeight="1">
      <c r="A102" s="184" t="s">
        <v>325</v>
      </c>
      <c r="B102" s="184">
        <v>946</v>
      </c>
      <c r="C102" s="185" t="s">
        <v>345</v>
      </c>
      <c r="D102" s="185" t="s">
        <v>345</v>
      </c>
      <c r="E102" s="207" t="s">
        <v>243</v>
      </c>
      <c r="F102" s="185" t="s">
        <v>326</v>
      </c>
      <c r="G102" s="155">
        <v>14.5</v>
      </c>
      <c r="H102" s="126">
        <v>14.4</v>
      </c>
      <c r="I102" s="109">
        <f t="shared" si="2"/>
        <v>0.993103448275862</v>
      </c>
    </row>
    <row r="103" spans="1:9" ht="3" customHeight="1">
      <c r="A103" s="199" t="s">
        <v>6</v>
      </c>
      <c r="B103" s="184">
        <v>946</v>
      </c>
      <c r="C103" s="35" t="s">
        <v>330</v>
      </c>
      <c r="D103" s="210"/>
      <c r="E103" s="210"/>
      <c r="F103" s="211"/>
      <c r="G103" s="144">
        <f aca="true" t="shared" si="3" ref="G103:H106">G104</f>
        <v>0</v>
      </c>
      <c r="H103" s="124">
        <f t="shared" si="3"/>
        <v>0</v>
      </c>
      <c r="I103" s="111" t="e">
        <f t="shared" si="2"/>
        <v>#DIV/0!</v>
      </c>
    </row>
    <row r="104" spans="1:9" ht="14.25" customHeight="1" hidden="1">
      <c r="A104" s="200" t="s">
        <v>159</v>
      </c>
      <c r="B104" s="184">
        <v>946</v>
      </c>
      <c r="C104" s="185" t="s">
        <v>330</v>
      </c>
      <c r="D104" s="185" t="s">
        <v>330</v>
      </c>
      <c r="E104" s="185"/>
      <c r="F104" s="189"/>
      <c r="G104" s="155">
        <f>G106</f>
        <v>0</v>
      </c>
      <c r="H104" s="126">
        <f>H106</f>
        <v>0</v>
      </c>
      <c r="I104" s="111" t="e">
        <f t="shared" si="2"/>
        <v>#DIV/0!</v>
      </c>
    </row>
    <row r="105" spans="1:9" ht="30" customHeight="1" hidden="1">
      <c r="A105" s="201" t="s">
        <v>353</v>
      </c>
      <c r="B105" s="184">
        <v>946</v>
      </c>
      <c r="C105" s="185" t="s">
        <v>330</v>
      </c>
      <c r="D105" s="185" t="s">
        <v>330</v>
      </c>
      <c r="E105" s="185" t="s">
        <v>221</v>
      </c>
      <c r="F105" s="189"/>
      <c r="G105" s="155">
        <f>G106</f>
        <v>0</v>
      </c>
      <c r="H105" s="126">
        <f>H106</f>
        <v>0</v>
      </c>
      <c r="I105" s="111" t="e">
        <f t="shared" si="2"/>
        <v>#DIV/0!</v>
      </c>
    </row>
    <row r="106" spans="1:9" ht="24.75" customHeight="1" hidden="1">
      <c r="A106" s="212" t="s">
        <v>354</v>
      </c>
      <c r="B106" s="184">
        <v>946</v>
      </c>
      <c r="C106" s="185" t="s">
        <v>330</v>
      </c>
      <c r="D106" s="185" t="s">
        <v>330</v>
      </c>
      <c r="E106" s="185" t="s">
        <v>223</v>
      </c>
      <c r="F106" s="189"/>
      <c r="G106" s="155">
        <f t="shared" si="3"/>
        <v>0</v>
      </c>
      <c r="H106" s="126">
        <f t="shared" si="3"/>
        <v>0</v>
      </c>
      <c r="I106" s="111" t="e">
        <f t="shared" si="2"/>
        <v>#DIV/0!</v>
      </c>
    </row>
    <row r="107" spans="1:9" s="10" customFormat="1" ht="25.5" customHeight="1" hidden="1">
      <c r="A107" s="184" t="s">
        <v>320</v>
      </c>
      <c r="B107" s="184">
        <v>946</v>
      </c>
      <c r="C107" s="185" t="s">
        <v>330</v>
      </c>
      <c r="D107" s="185" t="s">
        <v>330</v>
      </c>
      <c r="E107" s="185" t="s">
        <v>223</v>
      </c>
      <c r="F107" s="186">
        <v>200</v>
      </c>
      <c r="G107" s="155">
        <v>0</v>
      </c>
      <c r="H107" s="126">
        <v>0</v>
      </c>
      <c r="I107" s="111" t="e">
        <f t="shared" si="2"/>
        <v>#DIV/0!</v>
      </c>
    </row>
    <row r="108" spans="1:9" s="10" customFormat="1" ht="5.25" customHeight="1" hidden="1">
      <c r="A108" s="184"/>
      <c r="B108" s="184">
        <v>946</v>
      </c>
      <c r="C108" s="185"/>
      <c r="D108" s="185"/>
      <c r="E108" s="185"/>
      <c r="F108" s="213"/>
      <c r="G108" s="155"/>
      <c r="H108" s="126"/>
      <c r="I108" s="111" t="e">
        <f t="shared" si="2"/>
        <v>#DIV/0!</v>
      </c>
    </row>
    <row r="109" spans="1:9" s="10" customFormat="1" ht="15.75" customHeight="1">
      <c r="A109" s="196" t="s">
        <v>355</v>
      </c>
      <c r="B109" s="184">
        <v>946</v>
      </c>
      <c r="C109" s="35" t="s">
        <v>356</v>
      </c>
      <c r="D109" s="35"/>
      <c r="E109" s="35"/>
      <c r="F109" s="213"/>
      <c r="G109" s="144">
        <f>G110</f>
        <v>1342.75</v>
      </c>
      <c r="H109" s="124">
        <f>H110</f>
        <v>1328.4</v>
      </c>
      <c r="I109" s="111">
        <f t="shared" si="2"/>
        <v>0.9893129770992367</v>
      </c>
    </row>
    <row r="110" spans="1:9" ht="18.75" customHeight="1">
      <c r="A110" s="200" t="s">
        <v>357</v>
      </c>
      <c r="B110" s="184">
        <v>946</v>
      </c>
      <c r="C110" s="185" t="s">
        <v>356</v>
      </c>
      <c r="D110" s="185" t="s">
        <v>311</v>
      </c>
      <c r="E110" s="185"/>
      <c r="F110" s="186"/>
      <c r="G110" s="155">
        <f>G111+G118+G120</f>
        <v>1342.75</v>
      </c>
      <c r="H110" s="126">
        <f>H111+H118+H120</f>
        <v>1328.4</v>
      </c>
      <c r="I110" s="109">
        <f t="shared" si="2"/>
        <v>0.9893129770992367</v>
      </c>
    </row>
    <row r="111" spans="1:9" s="216" customFormat="1" ht="33.75" customHeight="1">
      <c r="A111" s="214" t="s">
        <v>200</v>
      </c>
      <c r="B111" s="184">
        <v>946</v>
      </c>
      <c r="C111" s="185" t="s">
        <v>356</v>
      </c>
      <c r="D111" s="185" t="s">
        <v>311</v>
      </c>
      <c r="E111" s="215" t="s">
        <v>201</v>
      </c>
      <c r="F111" s="186"/>
      <c r="G111" s="155">
        <f>G112+G114</f>
        <v>1342.75</v>
      </c>
      <c r="H111" s="126">
        <f>H112+H114</f>
        <v>1328.4</v>
      </c>
      <c r="I111" s="109">
        <f t="shared" si="2"/>
        <v>0.9893129770992367</v>
      </c>
    </row>
    <row r="112" spans="1:9" s="216" customFormat="1" ht="39" customHeight="1">
      <c r="A112" s="202" t="s">
        <v>202</v>
      </c>
      <c r="B112" s="184">
        <v>946</v>
      </c>
      <c r="C112" s="185" t="s">
        <v>356</v>
      </c>
      <c r="D112" s="185" t="s">
        <v>311</v>
      </c>
      <c r="E112" s="185" t="s">
        <v>203</v>
      </c>
      <c r="F112" s="186"/>
      <c r="G112" s="155">
        <f>G113</f>
        <v>202.9</v>
      </c>
      <c r="H112" s="126">
        <f>H113</f>
        <v>202</v>
      </c>
      <c r="I112" s="109">
        <f t="shared" si="2"/>
        <v>0.9955643173977329</v>
      </c>
    </row>
    <row r="113" spans="1:9" s="216" customFormat="1" ht="51.75" customHeight="1">
      <c r="A113" s="187" t="s">
        <v>316</v>
      </c>
      <c r="B113" s="184">
        <v>946</v>
      </c>
      <c r="C113" s="185" t="s">
        <v>356</v>
      </c>
      <c r="D113" s="185" t="s">
        <v>311</v>
      </c>
      <c r="E113" s="185" t="s">
        <v>203</v>
      </c>
      <c r="F113" s="186">
        <v>100</v>
      </c>
      <c r="G113" s="155">
        <v>202.9</v>
      </c>
      <c r="H113" s="126">
        <v>202</v>
      </c>
      <c r="I113" s="109">
        <f t="shared" si="2"/>
        <v>0.9955643173977329</v>
      </c>
    </row>
    <row r="114" spans="1:9" s="216" customFormat="1" ht="51.75" customHeight="1">
      <c r="A114" s="183" t="s">
        <v>205</v>
      </c>
      <c r="B114" s="184">
        <v>946</v>
      </c>
      <c r="C114" s="3" t="s">
        <v>356</v>
      </c>
      <c r="D114" s="3" t="s">
        <v>311</v>
      </c>
      <c r="E114" s="3" t="s">
        <v>206</v>
      </c>
      <c r="F114" s="186"/>
      <c r="G114" s="155">
        <f>G115+G116+G117</f>
        <v>1139.85</v>
      </c>
      <c r="H114" s="126">
        <f>H115+H116+H117</f>
        <v>1126.4</v>
      </c>
      <c r="I114" s="109">
        <f t="shared" si="2"/>
        <v>0.9882002017809363</v>
      </c>
    </row>
    <row r="115" spans="1:9" s="216" customFormat="1" ht="51.75" customHeight="1">
      <c r="A115" s="187" t="s">
        <v>316</v>
      </c>
      <c r="B115" s="184">
        <v>946</v>
      </c>
      <c r="C115" s="185" t="s">
        <v>356</v>
      </c>
      <c r="D115" s="185" t="s">
        <v>311</v>
      </c>
      <c r="E115" s="3" t="s">
        <v>206</v>
      </c>
      <c r="F115" s="186">
        <v>100</v>
      </c>
      <c r="G115" s="155">
        <v>862.55</v>
      </c>
      <c r="H115" s="126">
        <v>862.1</v>
      </c>
      <c r="I115" s="109">
        <f t="shared" si="2"/>
        <v>0.9994782911135587</v>
      </c>
    </row>
    <row r="116" spans="1:9" s="216" customFormat="1" ht="24" customHeight="1">
      <c r="A116" s="184" t="s">
        <v>320</v>
      </c>
      <c r="B116" s="184">
        <v>946</v>
      </c>
      <c r="C116" s="185" t="s">
        <v>356</v>
      </c>
      <c r="D116" s="185" t="s">
        <v>311</v>
      </c>
      <c r="E116" s="3" t="s">
        <v>206</v>
      </c>
      <c r="F116" s="186">
        <v>200</v>
      </c>
      <c r="G116" s="155">
        <v>276.3</v>
      </c>
      <c r="H116" s="126">
        <v>263.3</v>
      </c>
      <c r="I116" s="109">
        <f t="shared" si="2"/>
        <v>0.9529496923633731</v>
      </c>
    </row>
    <row r="117" spans="1:9" s="217" customFormat="1" ht="16.5" customHeight="1">
      <c r="A117" s="184" t="s">
        <v>325</v>
      </c>
      <c r="B117" s="184">
        <v>946</v>
      </c>
      <c r="C117" s="185" t="s">
        <v>356</v>
      </c>
      <c r="D117" s="185" t="s">
        <v>311</v>
      </c>
      <c r="E117" s="3" t="s">
        <v>206</v>
      </c>
      <c r="F117" s="186">
        <v>800</v>
      </c>
      <c r="G117" s="155">
        <v>1</v>
      </c>
      <c r="H117" s="126">
        <v>1</v>
      </c>
      <c r="I117" s="109">
        <f t="shared" si="2"/>
        <v>1</v>
      </c>
    </row>
    <row r="118" spans="1:9" s="217" customFormat="1" ht="2.25" customHeight="1" hidden="1">
      <c r="A118" s="187" t="s">
        <v>242</v>
      </c>
      <c r="B118" s="184">
        <v>946</v>
      </c>
      <c r="C118" s="3" t="s">
        <v>356</v>
      </c>
      <c r="D118" s="3" t="s">
        <v>311</v>
      </c>
      <c r="E118" s="3" t="s">
        <v>243</v>
      </c>
      <c r="F118" s="186"/>
      <c r="G118" s="155">
        <f>G119</f>
        <v>0</v>
      </c>
      <c r="H118" s="155">
        <f>H119</f>
        <v>0</v>
      </c>
      <c r="I118" s="109" t="e">
        <f t="shared" si="2"/>
        <v>#DIV/0!</v>
      </c>
    </row>
    <row r="119" spans="1:9" s="217" customFormat="1" ht="18" customHeight="1" hidden="1">
      <c r="A119" s="187" t="s">
        <v>11</v>
      </c>
      <c r="B119" s="184">
        <v>946</v>
      </c>
      <c r="C119" s="3" t="s">
        <v>356</v>
      </c>
      <c r="D119" s="3" t="s">
        <v>311</v>
      </c>
      <c r="E119" s="3" t="s">
        <v>243</v>
      </c>
      <c r="F119" s="186">
        <v>500</v>
      </c>
      <c r="G119" s="155">
        <v>0</v>
      </c>
      <c r="H119" s="126">
        <v>0</v>
      </c>
      <c r="I119" s="109" t="e">
        <f t="shared" si="2"/>
        <v>#DIV/0!</v>
      </c>
    </row>
    <row r="120" spans="1:9" s="217" customFormat="1" ht="40.5" customHeight="1" hidden="1">
      <c r="A120" s="187" t="s">
        <v>323</v>
      </c>
      <c r="B120" s="184">
        <v>946</v>
      </c>
      <c r="C120" s="3" t="s">
        <v>356</v>
      </c>
      <c r="D120" s="3" t="s">
        <v>311</v>
      </c>
      <c r="E120" s="3" t="s">
        <v>324</v>
      </c>
      <c r="F120" s="3"/>
      <c r="G120" s="155">
        <f>G121</f>
        <v>0</v>
      </c>
      <c r="H120" s="155">
        <f>H121</f>
        <v>0</v>
      </c>
      <c r="I120" s="109" t="e">
        <f t="shared" si="2"/>
        <v>#DIV/0!</v>
      </c>
    </row>
    <row r="121" spans="1:9" s="217" customFormat="1" ht="32.25" customHeight="1" hidden="1">
      <c r="A121" s="187" t="s">
        <v>320</v>
      </c>
      <c r="B121" s="184">
        <v>946</v>
      </c>
      <c r="C121" s="3" t="s">
        <v>356</v>
      </c>
      <c r="D121" s="3" t="s">
        <v>311</v>
      </c>
      <c r="E121" s="3" t="s">
        <v>324</v>
      </c>
      <c r="F121" s="3" t="s">
        <v>321</v>
      </c>
      <c r="G121" s="155">
        <v>0</v>
      </c>
      <c r="H121" s="125">
        <v>0</v>
      </c>
      <c r="I121" s="109" t="e">
        <f t="shared" si="2"/>
        <v>#DIV/0!</v>
      </c>
    </row>
    <row r="122" spans="1:9" s="217" customFormat="1" ht="2.25" customHeight="1" hidden="1">
      <c r="A122" s="196" t="s">
        <v>358</v>
      </c>
      <c r="B122" s="184">
        <v>946</v>
      </c>
      <c r="C122" s="35" t="s">
        <v>332</v>
      </c>
      <c r="D122" s="35"/>
      <c r="E122" s="35"/>
      <c r="F122" s="141"/>
      <c r="G122" s="144">
        <f>G123</f>
        <v>0</v>
      </c>
      <c r="H122" s="124">
        <f>H123</f>
        <v>0</v>
      </c>
      <c r="I122" s="111" t="e">
        <f t="shared" si="2"/>
        <v>#DIV/0!</v>
      </c>
    </row>
    <row r="123" spans="1:9" s="217" customFormat="1" ht="27" customHeight="1" hidden="1">
      <c r="A123" s="205" t="s">
        <v>247</v>
      </c>
      <c r="B123" s="184">
        <v>946</v>
      </c>
      <c r="C123" s="185" t="s">
        <v>332</v>
      </c>
      <c r="D123" s="185" t="s">
        <v>313</v>
      </c>
      <c r="E123" s="185"/>
      <c r="F123" s="189"/>
      <c r="G123" s="155">
        <f>G124</f>
        <v>0</v>
      </c>
      <c r="H123" s="126">
        <f>H124</f>
        <v>0</v>
      </c>
      <c r="I123" s="111" t="e">
        <f t="shared" si="2"/>
        <v>#DIV/0!</v>
      </c>
    </row>
    <row r="124" spans="1:9" ht="32.25" customHeight="1" hidden="1">
      <c r="A124" s="184" t="s">
        <v>226</v>
      </c>
      <c r="B124" s="184">
        <v>946</v>
      </c>
      <c r="C124" s="185" t="s">
        <v>332</v>
      </c>
      <c r="D124" s="185" t="s">
        <v>313</v>
      </c>
      <c r="E124" s="185" t="s">
        <v>227</v>
      </c>
      <c r="F124" s="189"/>
      <c r="G124" s="155">
        <f>G125+G127</f>
        <v>0</v>
      </c>
      <c r="H124" s="126">
        <f>H125</f>
        <v>0</v>
      </c>
      <c r="I124" s="111" t="e">
        <f t="shared" si="2"/>
        <v>#DIV/0!</v>
      </c>
    </row>
    <row r="125" spans="1:9" ht="36.75" customHeight="1" hidden="1">
      <c r="A125" s="183" t="s">
        <v>228</v>
      </c>
      <c r="B125" s="184">
        <v>946</v>
      </c>
      <c r="C125" s="185" t="s">
        <v>332</v>
      </c>
      <c r="D125" s="185" t="s">
        <v>313</v>
      </c>
      <c r="E125" s="185" t="s">
        <v>229</v>
      </c>
      <c r="F125" s="189"/>
      <c r="G125" s="155">
        <f>G126</f>
        <v>0</v>
      </c>
      <c r="H125" s="126">
        <f>H126</f>
        <v>0</v>
      </c>
      <c r="I125" s="111" t="e">
        <f t="shared" si="2"/>
        <v>#DIV/0!</v>
      </c>
    </row>
    <row r="126" spans="1:9" ht="29.25" customHeight="1" hidden="1">
      <c r="A126" s="184" t="s">
        <v>320</v>
      </c>
      <c r="B126" s="184">
        <v>946</v>
      </c>
      <c r="C126" s="185" t="s">
        <v>332</v>
      </c>
      <c r="D126" s="185" t="s">
        <v>313</v>
      </c>
      <c r="E126" s="3" t="s">
        <v>229</v>
      </c>
      <c r="F126" s="186">
        <v>200</v>
      </c>
      <c r="G126" s="155">
        <v>0</v>
      </c>
      <c r="H126" s="126">
        <v>0</v>
      </c>
      <c r="I126" s="111" t="e">
        <f t="shared" si="2"/>
        <v>#DIV/0!</v>
      </c>
    </row>
    <row r="127" spans="1:9" ht="35.25" customHeight="1" hidden="1">
      <c r="A127" s="183" t="s">
        <v>238</v>
      </c>
      <c r="B127" s="184">
        <v>946</v>
      </c>
      <c r="C127" s="3" t="s">
        <v>332</v>
      </c>
      <c r="D127" s="3" t="s">
        <v>313</v>
      </c>
      <c r="E127" s="3" t="s">
        <v>239</v>
      </c>
      <c r="F127" s="186"/>
      <c r="G127" s="155">
        <f>G128</f>
        <v>0</v>
      </c>
      <c r="H127" s="126"/>
      <c r="I127" s="111" t="e">
        <f t="shared" si="2"/>
        <v>#DIV/0!</v>
      </c>
    </row>
    <row r="128" spans="1:9" ht="28.5" customHeight="1" hidden="1">
      <c r="A128" s="187" t="s">
        <v>320</v>
      </c>
      <c r="B128" s="184">
        <v>946</v>
      </c>
      <c r="C128" s="3" t="s">
        <v>332</v>
      </c>
      <c r="D128" s="3" t="s">
        <v>313</v>
      </c>
      <c r="E128" s="3" t="s">
        <v>239</v>
      </c>
      <c r="F128" s="186">
        <v>200</v>
      </c>
      <c r="G128" s="155">
        <v>0</v>
      </c>
      <c r="H128" s="126"/>
      <c r="I128" s="111" t="e">
        <f t="shared" si="2"/>
        <v>#DIV/0!</v>
      </c>
    </row>
    <row r="129" spans="1:9" ht="18.75" customHeight="1" hidden="1">
      <c r="A129" s="184"/>
      <c r="B129" s="184">
        <v>946</v>
      </c>
      <c r="C129" s="185"/>
      <c r="D129" s="185"/>
      <c r="E129" s="185"/>
      <c r="F129" s="186"/>
      <c r="G129" s="155"/>
      <c r="H129" s="126"/>
      <c r="I129" s="111" t="e">
        <f t="shared" si="2"/>
        <v>#DIV/0!</v>
      </c>
    </row>
    <row r="130" spans="1:9" ht="15" customHeight="1">
      <c r="A130" s="196" t="s">
        <v>130</v>
      </c>
      <c r="B130" s="184">
        <v>946</v>
      </c>
      <c r="C130" s="35" t="s">
        <v>343</v>
      </c>
      <c r="D130" s="35"/>
      <c r="E130" s="35"/>
      <c r="F130" s="213"/>
      <c r="G130" s="144">
        <f aca="true" t="shared" si="4" ref="G130:H133">G131</f>
        <v>55</v>
      </c>
      <c r="H130" s="124">
        <f t="shared" si="4"/>
        <v>55</v>
      </c>
      <c r="I130" s="111">
        <f t="shared" si="2"/>
        <v>1</v>
      </c>
    </row>
    <row r="131" spans="1:9" ht="18" customHeight="1">
      <c r="A131" s="184" t="s">
        <v>359</v>
      </c>
      <c r="B131" s="184">
        <v>946</v>
      </c>
      <c r="C131" s="185" t="s">
        <v>343</v>
      </c>
      <c r="D131" s="185" t="s">
        <v>319</v>
      </c>
      <c r="E131" s="185"/>
      <c r="F131" s="188"/>
      <c r="G131" s="155">
        <f>G132</f>
        <v>55</v>
      </c>
      <c r="H131" s="126">
        <f>H133</f>
        <v>55</v>
      </c>
      <c r="I131" s="109">
        <f t="shared" si="2"/>
        <v>1</v>
      </c>
    </row>
    <row r="132" spans="1:9" ht="30.75" customHeight="1">
      <c r="A132" s="184" t="s">
        <v>360</v>
      </c>
      <c r="B132" s="184">
        <v>946</v>
      </c>
      <c r="C132" s="185" t="s">
        <v>343</v>
      </c>
      <c r="D132" s="185" t="s">
        <v>319</v>
      </c>
      <c r="E132" s="185" t="s">
        <v>209</v>
      </c>
      <c r="F132" s="188"/>
      <c r="G132" s="155">
        <f>G133</f>
        <v>55</v>
      </c>
      <c r="H132" s="126">
        <f>H133</f>
        <v>55</v>
      </c>
      <c r="I132" s="109">
        <f t="shared" si="2"/>
        <v>1</v>
      </c>
    </row>
    <row r="133" spans="1:9" ht="46.5" customHeight="1">
      <c r="A133" s="183" t="s">
        <v>212</v>
      </c>
      <c r="B133" s="184">
        <v>946</v>
      </c>
      <c r="C133" s="185" t="s">
        <v>343</v>
      </c>
      <c r="D133" s="185" t="s">
        <v>319</v>
      </c>
      <c r="E133" s="185" t="s">
        <v>213</v>
      </c>
      <c r="F133" s="188"/>
      <c r="G133" s="155">
        <f t="shared" si="4"/>
        <v>55</v>
      </c>
      <c r="H133" s="126">
        <f t="shared" si="4"/>
        <v>55</v>
      </c>
      <c r="I133" s="109">
        <f t="shared" si="2"/>
        <v>1</v>
      </c>
    </row>
    <row r="134" spans="1:9" ht="24.75" customHeight="1">
      <c r="A134" s="184" t="s">
        <v>320</v>
      </c>
      <c r="B134" s="184">
        <v>946</v>
      </c>
      <c r="C134" s="185" t="s">
        <v>343</v>
      </c>
      <c r="D134" s="185" t="s">
        <v>319</v>
      </c>
      <c r="E134" s="185" t="s">
        <v>213</v>
      </c>
      <c r="F134" s="188">
        <v>200</v>
      </c>
      <c r="G134" s="155">
        <v>55</v>
      </c>
      <c r="H134" s="126">
        <v>55</v>
      </c>
      <c r="I134" s="109">
        <f t="shared" si="2"/>
        <v>1</v>
      </c>
    </row>
    <row r="135" spans="1:9" ht="26.25" customHeight="1" hidden="1">
      <c r="A135" s="218" t="s">
        <v>268</v>
      </c>
      <c r="B135" s="184">
        <v>946</v>
      </c>
      <c r="C135" s="219" t="s">
        <v>361</v>
      </c>
      <c r="D135" s="191"/>
      <c r="E135" s="191"/>
      <c r="F135" s="192"/>
      <c r="G135" s="144">
        <f aca="true" t="shared" si="5" ref="G135:H138">G136</f>
        <v>0</v>
      </c>
      <c r="H135" s="144">
        <f t="shared" si="5"/>
        <v>0</v>
      </c>
      <c r="I135" s="111" t="e">
        <f t="shared" si="2"/>
        <v>#DIV/0!</v>
      </c>
    </row>
    <row r="136" spans="1:9" ht="21" customHeight="1" hidden="1">
      <c r="A136" s="220" t="s">
        <v>269</v>
      </c>
      <c r="B136" s="184">
        <v>946</v>
      </c>
      <c r="C136" s="191" t="s">
        <v>361</v>
      </c>
      <c r="D136" s="191" t="s">
        <v>338</v>
      </c>
      <c r="E136" s="191"/>
      <c r="F136" s="192"/>
      <c r="G136" s="155">
        <f t="shared" si="5"/>
        <v>0</v>
      </c>
      <c r="H136" s="155">
        <f t="shared" si="5"/>
        <v>0</v>
      </c>
      <c r="I136" s="109" t="e">
        <f t="shared" si="2"/>
        <v>#DIV/0!</v>
      </c>
    </row>
    <row r="137" spans="1:9" ht="26.25" customHeight="1" hidden="1">
      <c r="A137" s="220" t="s">
        <v>362</v>
      </c>
      <c r="B137" s="184">
        <v>946</v>
      </c>
      <c r="C137" s="191" t="s">
        <v>361</v>
      </c>
      <c r="D137" s="191" t="s">
        <v>338</v>
      </c>
      <c r="E137" s="221" t="s">
        <v>352</v>
      </c>
      <c r="F137" s="192"/>
      <c r="G137" s="155">
        <f t="shared" si="5"/>
        <v>0</v>
      </c>
      <c r="H137" s="155">
        <f t="shared" si="5"/>
        <v>0</v>
      </c>
      <c r="I137" s="109" t="e">
        <f t="shared" si="2"/>
        <v>#DIV/0!</v>
      </c>
    </row>
    <row r="138" spans="1:9" ht="26.25" customHeight="1" hidden="1">
      <c r="A138" s="220" t="s">
        <v>262</v>
      </c>
      <c r="B138" s="184">
        <v>946</v>
      </c>
      <c r="C138" s="191" t="s">
        <v>361</v>
      </c>
      <c r="D138" s="191" t="s">
        <v>338</v>
      </c>
      <c r="E138" s="221" t="s">
        <v>363</v>
      </c>
      <c r="F138" s="192"/>
      <c r="G138" s="155">
        <f t="shared" si="5"/>
        <v>0</v>
      </c>
      <c r="H138" s="155">
        <f t="shared" si="5"/>
        <v>0</v>
      </c>
      <c r="I138" s="109" t="e">
        <f t="shared" si="2"/>
        <v>#DIV/0!</v>
      </c>
    </row>
    <row r="139" spans="1:9" ht="18" customHeight="1" hidden="1">
      <c r="A139" s="220" t="s">
        <v>11</v>
      </c>
      <c r="B139" s="184">
        <v>946</v>
      </c>
      <c r="C139" s="191" t="s">
        <v>361</v>
      </c>
      <c r="D139" s="191" t="s">
        <v>338</v>
      </c>
      <c r="E139" s="221" t="s">
        <v>363</v>
      </c>
      <c r="F139" s="192">
        <v>500</v>
      </c>
      <c r="G139" s="155">
        <v>0</v>
      </c>
      <c r="H139" s="126">
        <v>0</v>
      </c>
      <c r="I139" s="109" t="e">
        <f t="shared" si="2"/>
        <v>#DIV/0!</v>
      </c>
    </row>
    <row r="140" spans="1:9" ht="19.5" customHeight="1">
      <c r="A140" s="199" t="s">
        <v>23</v>
      </c>
      <c r="B140" s="195">
        <v>946</v>
      </c>
      <c r="C140" s="213"/>
      <c r="D140" s="213"/>
      <c r="E140" s="213"/>
      <c r="F140" s="185"/>
      <c r="G140" s="144">
        <f>G13+G47+G74+G103+G109+G122+G130+G53+G58+G135</f>
        <v>8943.854</v>
      </c>
      <c r="H140" s="124">
        <f>H13+H47+H74+H103+H109+H122+H130+H53+H58+H135</f>
        <v>8681.7</v>
      </c>
      <c r="I140" s="111">
        <f t="shared" si="2"/>
        <v>0.9706889222476128</v>
      </c>
    </row>
    <row r="141" spans="1:7" ht="12.75">
      <c r="A141" s="222" t="s">
        <v>364</v>
      </c>
      <c r="B141" s="222"/>
      <c r="C141" s="222"/>
      <c r="D141" s="222"/>
      <c r="E141" s="222"/>
      <c r="F141" s="222"/>
      <c r="G141" s="223"/>
    </row>
    <row r="143" spans="1:5" ht="12.75">
      <c r="A143" s="276"/>
      <c r="B143" s="276"/>
      <c r="C143" s="276"/>
      <c r="D143" s="276"/>
      <c r="E143" s="276"/>
    </row>
    <row r="145" spans="1:7" ht="12.75">
      <c r="A145" s="15"/>
      <c r="B145" s="15"/>
      <c r="C145" s="15"/>
      <c r="D145" s="15"/>
      <c r="E145" s="15"/>
      <c r="F145" s="15"/>
      <c r="G145" s="15"/>
    </row>
    <row r="146" spans="1:7" ht="12.75">
      <c r="A146" s="276"/>
      <c r="B146" s="276"/>
      <c r="C146" s="276"/>
      <c r="D146" s="276"/>
      <c r="E146" s="276"/>
      <c r="F146" s="276"/>
      <c r="G146" s="276"/>
    </row>
  </sheetData>
  <sheetProtection/>
  <mergeCells count="17">
    <mergeCell ref="A143:E143"/>
    <mergeCell ref="A146:G146"/>
    <mergeCell ref="A9:A11"/>
    <mergeCell ref="B9:B11"/>
    <mergeCell ref="C9:C11"/>
    <mergeCell ref="D9:D11"/>
    <mergeCell ref="E9:E11"/>
    <mergeCell ref="F9:F11"/>
    <mergeCell ref="A1:I1"/>
    <mergeCell ref="A2:I2"/>
    <mergeCell ref="A3:I3"/>
    <mergeCell ref="A5:I5"/>
    <mergeCell ref="A6:I6"/>
    <mergeCell ref="A7:I7"/>
    <mergeCell ref="G9:G11"/>
    <mergeCell ref="H9:H11"/>
    <mergeCell ref="I9:I11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1"/>
  <sheetViews>
    <sheetView zoomScalePageLayoutView="0" workbookViewId="0" topLeftCell="A1">
      <selection activeCell="N41" sqref="N41"/>
    </sheetView>
  </sheetViews>
  <sheetFormatPr defaultColWidth="9.00390625" defaultRowHeight="12.75"/>
  <cols>
    <col min="1" max="1" width="6.75390625" style="0" customWidth="1"/>
    <col min="3" max="3" width="7.125" style="0" customWidth="1"/>
    <col min="4" max="4" width="5.125" style="0" customWidth="1"/>
    <col min="6" max="6" width="6.375" style="0" customWidth="1"/>
    <col min="7" max="7" width="5.625" style="0" customWidth="1"/>
    <col min="8" max="8" width="7.25390625" style="0" customWidth="1"/>
    <col min="9" max="9" width="4.25390625" style="0" customWidth="1"/>
    <col min="10" max="10" width="11.125" style="0" customWidth="1"/>
    <col min="11" max="11" width="12.125" style="0" customWidth="1"/>
    <col min="12" max="12" width="11.00390625" style="0" customWidth="1"/>
  </cols>
  <sheetData>
    <row r="1" spans="1:12" ht="14.25">
      <c r="A1" s="235" t="s">
        <v>94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2:12" ht="12.75">
      <c r="B2" s="236" t="s">
        <v>48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2:12" ht="12.75">
      <c r="B3" s="236" t="s">
        <v>88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2:12" ht="12.75">
      <c r="B4" s="236" t="s">
        <v>89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2:12" ht="12.75">
      <c r="B5" s="236" t="s">
        <v>285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2:12" ht="12.75">
      <c r="B6" s="30"/>
      <c r="C6" s="30"/>
      <c r="D6" s="30"/>
      <c r="E6" s="30"/>
      <c r="F6" s="30"/>
      <c r="G6" s="30"/>
      <c r="H6" s="30"/>
      <c r="I6" s="30"/>
      <c r="J6" s="12"/>
      <c r="L6" s="12" t="s">
        <v>16</v>
      </c>
    </row>
    <row r="7" spans="1:12" ht="12.75" customHeight="1">
      <c r="A7" s="20"/>
      <c r="B7" s="21"/>
      <c r="C7" s="22"/>
      <c r="D7" s="22"/>
      <c r="E7" s="22"/>
      <c r="F7" s="22"/>
      <c r="G7" s="22"/>
      <c r="H7" s="22"/>
      <c r="I7" s="23"/>
      <c r="J7" s="237" t="s">
        <v>265</v>
      </c>
      <c r="K7" s="239" t="s">
        <v>286</v>
      </c>
      <c r="L7" s="239" t="s">
        <v>63</v>
      </c>
    </row>
    <row r="8" spans="1:12" ht="42" customHeight="1">
      <c r="A8" s="24" t="s">
        <v>15</v>
      </c>
      <c r="B8" s="25"/>
      <c r="C8" s="25"/>
      <c r="D8" s="25"/>
      <c r="E8" s="26" t="s">
        <v>14</v>
      </c>
      <c r="F8" s="27"/>
      <c r="G8" s="25"/>
      <c r="H8" s="25"/>
      <c r="I8" s="26"/>
      <c r="J8" s="238"/>
      <c r="K8" s="239"/>
      <c r="L8" s="239"/>
    </row>
    <row r="9" spans="1:12" ht="18.75" customHeight="1">
      <c r="A9" s="35" t="s">
        <v>1</v>
      </c>
      <c r="B9" s="44" t="s">
        <v>17</v>
      </c>
      <c r="C9" s="44"/>
      <c r="D9" s="44"/>
      <c r="E9" s="44"/>
      <c r="F9" s="44"/>
      <c r="G9" s="44"/>
      <c r="H9" s="44"/>
      <c r="I9" s="44"/>
      <c r="J9" s="144">
        <f>SUM(J10:J14)</f>
        <v>3046.404</v>
      </c>
      <c r="K9" s="86">
        <f>SUM(K10:K14)</f>
        <v>2968.7999999999997</v>
      </c>
      <c r="L9" s="108">
        <f aca="true" t="shared" si="0" ref="L9:L41">K9/J9</f>
        <v>0.9745260313471226</v>
      </c>
    </row>
    <row r="10" spans="1:12" ht="39" customHeight="1">
      <c r="A10" s="3" t="s">
        <v>2</v>
      </c>
      <c r="B10" s="240" t="s">
        <v>121</v>
      </c>
      <c r="C10" s="241"/>
      <c r="D10" s="241"/>
      <c r="E10" s="241"/>
      <c r="F10" s="241"/>
      <c r="G10" s="241"/>
      <c r="H10" s="241"/>
      <c r="I10" s="242"/>
      <c r="J10" s="145">
        <v>790.45</v>
      </c>
      <c r="K10" s="87">
        <v>787.8</v>
      </c>
      <c r="L10" s="109">
        <f t="shared" si="0"/>
        <v>0.996647479283952</v>
      </c>
    </row>
    <row r="11" spans="1:12" ht="37.5" customHeight="1">
      <c r="A11" s="3" t="s">
        <v>18</v>
      </c>
      <c r="B11" s="240" t="s">
        <v>122</v>
      </c>
      <c r="C11" s="243"/>
      <c r="D11" s="243"/>
      <c r="E11" s="243"/>
      <c r="F11" s="243"/>
      <c r="G11" s="243"/>
      <c r="H11" s="243"/>
      <c r="I11" s="244"/>
      <c r="J11" s="145">
        <v>2153.8</v>
      </c>
      <c r="K11" s="87">
        <v>2079.6</v>
      </c>
      <c r="L11" s="109">
        <f t="shared" si="0"/>
        <v>0.965549261769895</v>
      </c>
    </row>
    <row r="12" spans="1:12" ht="37.5" customHeight="1">
      <c r="A12" s="3" t="s">
        <v>142</v>
      </c>
      <c r="B12" s="245" t="s">
        <v>258</v>
      </c>
      <c r="C12" s="246"/>
      <c r="D12" s="246"/>
      <c r="E12" s="246"/>
      <c r="F12" s="246"/>
      <c r="G12" s="246"/>
      <c r="H12" s="246"/>
      <c r="I12" s="247"/>
      <c r="J12" s="145">
        <v>79.9</v>
      </c>
      <c r="K12" s="87">
        <v>79.3</v>
      </c>
      <c r="L12" s="109">
        <f t="shared" si="0"/>
        <v>0.9924906132665832</v>
      </c>
    </row>
    <row r="13" spans="1:12" ht="15.75" customHeight="1">
      <c r="A13" s="3" t="s">
        <v>119</v>
      </c>
      <c r="B13" s="240" t="s">
        <v>73</v>
      </c>
      <c r="C13" s="243"/>
      <c r="D13" s="243"/>
      <c r="E13" s="243"/>
      <c r="F13" s="243"/>
      <c r="G13" s="243"/>
      <c r="H13" s="243"/>
      <c r="I13" s="244"/>
      <c r="J13" s="145">
        <v>0</v>
      </c>
      <c r="K13" s="87">
        <v>0</v>
      </c>
      <c r="L13" s="109" t="e">
        <f t="shared" si="0"/>
        <v>#DIV/0!</v>
      </c>
    </row>
    <row r="14" spans="1:12" ht="15.75" customHeight="1">
      <c r="A14" s="3" t="s">
        <v>120</v>
      </c>
      <c r="B14" s="240" t="s">
        <v>74</v>
      </c>
      <c r="C14" s="243"/>
      <c r="D14" s="243"/>
      <c r="E14" s="243"/>
      <c r="F14" s="243"/>
      <c r="G14" s="243"/>
      <c r="H14" s="243"/>
      <c r="I14" s="244"/>
      <c r="J14" s="145">
        <v>22.254</v>
      </c>
      <c r="K14" s="87">
        <v>22.1</v>
      </c>
      <c r="L14" s="109">
        <f t="shared" si="0"/>
        <v>0.9930798957490788</v>
      </c>
    </row>
    <row r="15" spans="1:12" ht="18.75" customHeight="1">
      <c r="A15" s="3" t="s">
        <v>52</v>
      </c>
      <c r="B15" s="248" t="s">
        <v>53</v>
      </c>
      <c r="C15" s="249"/>
      <c r="D15" s="249"/>
      <c r="E15" s="249"/>
      <c r="F15" s="249"/>
      <c r="G15" s="249"/>
      <c r="H15" s="249"/>
      <c r="I15" s="250"/>
      <c r="J15" s="144">
        <f>J16</f>
        <v>85.8</v>
      </c>
      <c r="K15" s="86">
        <f>K16</f>
        <v>85.8</v>
      </c>
      <c r="L15" s="108">
        <f t="shared" si="0"/>
        <v>1</v>
      </c>
    </row>
    <row r="16" spans="1:12" ht="15" customHeight="1">
      <c r="A16" s="3" t="s">
        <v>67</v>
      </c>
      <c r="B16" s="240" t="s">
        <v>123</v>
      </c>
      <c r="C16" s="243"/>
      <c r="D16" s="243"/>
      <c r="E16" s="243"/>
      <c r="F16" s="243"/>
      <c r="G16" s="243"/>
      <c r="H16" s="243"/>
      <c r="I16" s="244"/>
      <c r="J16" s="145">
        <v>85.8</v>
      </c>
      <c r="K16" s="87">
        <v>85.8</v>
      </c>
      <c r="L16" s="110">
        <f t="shared" si="0"/>
        <v>1</v>
      </c>
    </row>
    <row r="17" spans="1:12" ht="25.5" customHeight="1" hidden="1">
      <c r="A17" s="35" t="s">
        <v>81</v>
      </c>
      <c r="B17" s="251" t="s">
        <v>75</v>
      </c>
      <c r="C17" s="252"/>
      <c r="D17" s="252"/>
      <c r="E17" s="252"/>
      <c r="F17" s="252"/>
      <c r="G17" s="252"/>
      <c r="H17" s="252"/>
      <c r="I17" s="253"/>
      <c r="J17" s="144">
        <f>J18+J19</f>
        <v>0</v>
      </c>
      <c r="K17" s="86">
        <f>K18</f>
        <v>0</v>
      </c>
      <c r="L17" s="111">
        <v>0</v>
      </c>
    </row>
    <row r="18" spans="1:12" ht="39" customHeight="1" hidden="1">
      <c r="A18" s="3" t="s">
        <v>82</v>
      </c>
      <c r="B18" s="240" t="s">
        <v>124</v>
      </c>
      <c r="C18" s="243"/>
      <c r="D18" s="243"/>
      <c r="E18" s="243"/>
      <c r="F18" s="243"/>
      <c r="G18" s="243"/>
      <c r="H18" s="243"/>
      <c r="I18" s="244"/>
      <c r="J18" s="145">
        <v>0</v>
      </c>
      <c r="K18" s="87">
        <v>0</v>
      </c>
      <c r="L18" s="110">
        <v>0</v>
      </c>
    </row>
    <row r="19" spans="1:12" ht="14.25" customHeight="1" hidden="1">
      <c r="A19" s="14" t="s">
        <v>103</v>
      </c>
      <c r="B19" s="254" t="s">
        <v>105</v>
      </c>
      <c r="C19" s="255"/>
      <c r="D19" s="255"/>
      <c r="E19" s="255"/>
      <c r="F19" s="255"/>
      <c r="G19" s="255"/>
      <c r="H19" s="255"/>
      <c r="I19" s="256"/>
      <c r="J19" s="146">
        <v>0</v>
      </c>
      <c r="K19" s="88">
        <v>0</v>
      </c>
      <c r="L19" s="110">
        <v>0</v>
      </c>
    </row>
    <row r="20" spans="1:12" ht="18" customHeight="1">
      <c r="A20" s="40" t="s">
        <v>61</v>
      </c>
      <c r="B20" s="248" t="s">
        <v>107</v>
      </c>
      <c r="C20" s="249"/>
      <c r="D20" s="249"/>
      <c r="E20" s="249"/>
      <c r="F20" s="249"/>
      <c r="G20" s="249"/>
      <c r="H20" s="249"/>
      <c r="I20" s="250"/>
      <c r="J20" s="147">
        <f>J21+J22+J23</f>
        <v>1483.3999999999999</v>
      </c>
      <c r="K20" s="89">
        <f>K21+K22+K23</f>
        <v>1342.2</v>
      </c>
      <c r="L20" s="108">
        <f t="shared" si="0"/>
        <v>0.9048132668194689</v>
      </c>
    </row>
    <row r="21" spans="1:12" ht="15.75" customHeight="1">
      <c r="A21" s="14" t="s">
        <v>277</v>
      </c>
      <c r="B21" s="240" t="s">
        <v>279</v>
      </c>
      <c r="C21" s="257"/>
      <c r="D21" s="257"/>
      <c r="E21" s="257"/>
      <c r="F21" s="257"/>
      <c r="G21" s="257"/>
      <c r="H21" s="257"/>
      <c r="I21" s="258"/>
      <c r="J21" s="148">
        <v>14</v>
      </c>
      <c r="K21" s="90">
        <v>13.9</v>
      </c>
      <c r="L21" s="109">
        <f t="shared" si="0"/>
        <v>0.9928571428571429</v>
      </c>
    </row>
    <row r="22" spans="1:12" ht="16.5" customHeight="1">
      <c r="A22" s="14" t="s">
        <v>138</v>
      </c>
      <c r="B22" s="240" t="s">
        <v>280</v>
      </c>
      <c r="C22" s="243"/>
      <c r="D22" s="243"/>
      <c r="E22" s="243"/>
      <c r="F22" s="243"/>
      <c r="G22" s="243"/>
      <c r="H22" s="243"/>
      <c r="I22" s="244"/>
      <c r="J22" s="148">
        <v>1296.6</v>
      </c>
      <c r="K22" s="90">
        <v>1155.5</v>
      </c>
      <c r="L22" s="109">
        <f t="shared" si="0"/>
        <v>0.8911769242634583</v>
      </c>
    </row>
    <row r="23" spans="1:12" ht="17.25" customHeight="1">
      <c r="A23" s="14" t="s">
        <v>83</v>
      </c>
      <c r="B23" s="254" t="s">
        <v>77</v>
      </c>
      <c r="C23" s="255"/>
      <c r="D23" s="255"/>
      <c r="E23" s="255"/>
      <c r="F23" s="255"/>
      <c r="G23" s="255"/>
      <c r="H23" s="255"/>
      <c r="I23" s="256"/>
      <c r="J23" s="146">
        <v>172.8</v>
      </c>
      <c r="K23" s="88">
        <v>172.8</v>
      </c>
      <c r="L23" s="109">
        <f t="shared" si="0"/>
        <v>1</v>
      </c>
    </row>
    <row r="24" spans="1:12" ht="18.75" customHeight="1">
      <c r="A24" s="40" t="s">
        <v>3</v>
      </c>
      <c r="B24" s="45" t="s">
        <v>19</v>
      </c>
      <c r="C24" s="44"/>
      <c r="D24" s="44"/>
      <c r="E24" s="44"/>
      <c r="F24" s="44"/>
      <c r="G24" s="44"/>
      <c r="H24" s="44"/>
      <c r="I24" s="46"/>
      <c r="J24" s="147">
        <f>J25+J26+J27</f>
        <v>2930.5</v>
      </c>
      <c r="K24" s="89">
        <f>K25+K26+K27</f>
        <v>2901.5</v>
      </c>
      <c r="L24" s="111">
        <f t="shared" si="0"/>
        <v>0.9901040778024228</v>
      </c>
    </row>
    <row r="25" spans="1:12" ht="15" customHeight="1">
      <c r="A25" s="14" t="s">
        <v>4</v>
      </c>
      <c r="B25" s="7" t="s">
        <v>20</v>
      </c>
      <c r="C25" s="11"/>
      <c r="D25" s="11"/>
      <c r="E25" s="11"/>
      <c r="F25" s="11"/>
      <c r="G25" s="11"/>
      <c r="H25" s="11"/>
      <c r="I25" s="13"/>
      <c r="J25" s="146">
        <v>367.4</v>
      </c>
      <c r="K25" s="88">
        <v>363.5</v>
      </c>
      <c r="L25" s="109">
        <f>K25/J25</f>
        <v>0.9893848666303757</v>
      </c>
    </row>
    <row r="26" spans="1:12" ht="16.5" customHeight="1">
      <c r="A26" s="3" t="s">
        <v>68</v>
      </c>
      <c r="B26" s="47"/>
      <c r="C26" s="48" t="s">
        <v>65</v>
      </c>
      <c r="D26" s="48"/>
      <c r="E26" s="48"/>
      <c r="F26" s="48"/>
      <c r="G26" s="48"/>
      <c r="H26" s="48"/>
      <c r="I26" s="49"/>
      <c r="J26" s="149">
        <v>444.1</v>
      </c>
      <c r="K26" s="91">
        <v>444.1</v>
      </c>
      <c r="L26" s="112">
        <f t="shared" si="0"/>
        <v>1</v>
      </c>
    </row>
    <row r="27" spans="1:12" ht="16.5" customHeight="1">
      <c r="A27" s="14" t="s">
        <v>85</v>
      </c>
      <c r="B27" s="259" t="s">
        <v>78</v>
      </c>
      <c r="C27" s="260"/>
      <c r="D27" s="260"/>
      <c r="E27" s="260"/>
      <c r="F27" s="260"/>
      <c r="G27" s="260"/>
      <c r="H27" s="260"/>
      <c r="I27" s="261"/>
      <c r="J27" s="149">
        <v>2119</v>
      </c>
      <c r="K27" s="91">
        <v>2093.9</v>
      </c>
      <c r="L27" s="112">
        <f t="shared" si="0"/>
        <v>0.9881547899952808</v>
      </c>
    </row>
    <row r="28" spans="1:12" ht="15.75" customHeight="1" hidden="1">
      <c r="A28" s="40" t="s">
        <v>5</v>
      </c>
      <c r="B28" s="45" t="s">
        <v>6</v>
      </c>
      <c r="C28" s="44"/>
      <c r="D28" s="44"/>
      <c r="E28" s="44"/>
      <c r="F28" s="44"/>
      <c r="G28" s="44"/>
      <c r="H28" s="44"/>
      <c r="I28" s="46"/>
      <c r="J28" s="147">
        <f>SUM(J29:J30)</f>
        <v>0</v>
      </c>
      <c r="K28" s="89">
        <f>SUM(K29:K30)</f>
        <v>0</v>
      </c>
      <c r="L28" s="111" t="e">
        <f t="shared" si="0"/>
        <v>#DIV/0!</v>
      </c>
    </row>
    <row r="29" spans="1:12" ht="18" customHeight="1" hidden="1">
      <c r="A29" s="50" t="s">
        <v>7</v>
      </c>
      <c r="B29" s="45"/>
      <c r="C29" s="51" t="s">
        <v>72</v>
      </c>
      <c r="D29" s="44"/>
      <c r="E29" s="44"/>
      <c r="F29" s="44"/>
      <c r="G29" s="44"/>
      <c r="H29" s="44"/>
      <c r="I29" s="46"/>
      <c r="J29" s="150">
        <v>0</v>
      </c>
      <c r="K29" s="92">
        <v>0</v>
      </c>
      <c r="L29" s="109">
        <v>0</v>
      </c>
    </row>
    <row r="30" spans="1:12" ht="15.75" customHeight="1" hidden="1">
      <c r="A30" s="14" t="s">
        <v>60</v>
      </c>
      <c r="B30" s="262" t="s">
        <v>79</v>
      </c>
      <c r="C30" s="263"/>
      <c r="D30" s="263"/>
      <c r="E30" s="263"/>
      <c r="F30" s="263"/>
      <c r="G30" s="263"/>
      <c r="H30" s="263"/>
      <c r="I30" s="264"/>
      <c r="J30" s="146">
        <v>0</v>
      </c>
      <c r="K30" s="88">
        <v>0</v>
      </c>
      <c r="L30" s="112" t="e">
        <f t="shared" si="0"/>
        <v>#DIV/0!</v>
      </c>
    </row>
    <row r="31" spans="1:12" ht="18" customHeight="1">
      <c r="A31" s="40" t="s">
        <v>125</v>
      </c>
      <c r="B31" s="45" t="s">
        <v>126</v>
      </c>
      <c r="C31" s="44"/>
      <c r="D31" s="44"/>
      <c r="E31" s="44"/>
      <c r="F31" s="44"/>
      <c r="G31" s="44"/>
      <c r="H31" s="44"/>
      <c r="I31" s="46"/>
      <c r="J31" s="147">
        <f>J32</f>
        <v>1342.75</v>
      </c>
      <c r="K31" s="89">
        <f>K32</f>
        <v>1328.4</v>
      </c>
      <c r="L31" s="111">
        <f t="shared" si="0"/>
        <v>0.9893129770992367</v>
      </c>
    </row>
    <row r="32" spans="1:12" ht="18" customHeight="1">
      <c r="A32" s="14" t="s">
        <v>9</v>
      </c>
      <c r="B32" s="7" t="s">
        <v>21</v>
      </c>
      <c r="C32" s="11"/>
      <c r="D32" s="11"/>
      <c r="E32" s="11"/>
      <c r="F32" s="11"/>
      <c r="G32" s="11"/>
      <c r="H32" s="11"/>
      <c r="I32" s="13"/>
      <c r="J32" s="146">
        <v>1342.75</v>
      </c>
      <c r="K32" s="88">
        <v>1328.4</v>
      </c>
      <c r="L32" s="109">
        <f>K32/J32</f>
        <v>0.9893129770992367</v>
      </c>
    </row>
    <row r="33" spans="1:12" ht="16.5" customHeight="1">
      <c r="A33" s="40" t="s">
        <v>106</v>
      </c>
      <c r="B33" s="265" t="s">
        <v>50</v>
      </c>
      <c r="C33" s="266"/>
      <c r="D33" s="266"/>
      <c r="E33" s="266"/>
      <c r="F33" s="266"/>
      <c r="G33" s="266"/>
      <c r="H33" s="266"/>
      <c r="I33" s="267"/>
      <c r="J33" s="147">
        <f>J34</f>
        <v>0</v>
      </c>
      <c r="K33" s="89">
        <f>K34</f>
        <v>0</v>
      </c>
      <c r="L33" s="111">
        <v>0</v>
      </c>
    </row>
    <row r="34" spans="1:12" ht="14.25" customHeight="1">
      <c r="A34" s="14" t="s">
        <v>104</v>
      </c>
      <c r="B34" s="262" t="s">
        <v>80</v>
      </c>
      <c r="C34" s="263"/>
      <c r="D34" s="263"/>
      <c r="E34" s="263"/>
      <c r="F34" s="263"/>
      <c r="G34" s="263"/>
      <c r="H34" s="263"/>
      <c r="I34" s="264"/>
      <c r="J34" s="146">
        <v>0</v>
      </c>
      <c r="K34" s="88">
        <v>0</v>
      </c>
      <c r="L34" s="109">
        <v>0</v>
      </c>
    </row>
    <row r="35" spans="1:12" ht="18" customHeight="1" hidden="1">
      <c r="A35" s="40" t="s">
        <v>10</v>
      </c>
      <c r="B35" s="265" t="s">
        <v>128</v>
      </c>
      <c r="C35" s="266"/>
      <c r="D35" s="266"/>
      <c r="E35" s="266"/>
      <c r="F35" s="266"/>
      <c r="G35" s="266"/>
      <c r="H35" s="266"/>
      <c r="I35" s="267"/>
      <c r="J35" s="147">
        <f>J36</f>
        <v>0</v>
      </c>
      <c r="K35" s="89">
        <f>K36</f>
        <v>0</v>
      </c>
      <c r="L35" s="111" t="e">
        <f>K35/J35</f>
        <v>#DIV/0!</v>
      </c>
    </row>
    <row r="36" spans="1:12" ht="22.5" customHeight="1" hidden="1">
      <c r="A36" s="52" t="s">
        <v>127</v>
      </c>
      <c r="B36" s="262" t="s">
        <v>182</v>
      </c>
      <c r="C36" s="268"/>
      <c r="D36" s="268"/>
      <c r="E36" s="268"/>
      <c r="F36" s="268"/>
      <c r="G36" s="268"/>
      <c r="H36" s="268"/>
      <c r="I36" s="269"/>
      <c r="J36" s="148">
        <v>0</v>
      </c>
      <c r="K36" s="90">
        <v>0</v>
      </c>
      <c r="L36" s="109" t="e">
        <f t="shared" si="0"/>
        <v>#DIV/0!</v>
      </c>
    </row>
    <row r="37" spans="1:12" ht="16.5" customHeight="1">
      <c r="A37" s="40" t="s">
        <v>129</v>
      </c>
      <c r="B37" s="248" t="s">
        <v>130</v>
      </c>
      <c r="C37" s="249"/>
      <c r="D37" s="249"/>
      <c r="E37" s="249"/>
      <c r="F37" s="249"/>
      <c r="G37" s="249"/>
      <c r="H37" s="249"/>
      <c r="I37" s="250"/>
      <c r="J37" s="147">
        <f>J38</f>
        <v>55</v>
      </c>
      <c r="K37" s="89">
        <f>K38</f>
        <v>55</v>
      </c>
      <c r="L37" s="111">
        <f>K37/J37</f>
        <v>1</v>
      </c>
    </row>
    <row r="38" spans="1:12" ht="24" customHeight="1">
      <c r="A38" s="14" t="s">
        <v>131</v>
      </c>
      <c r="B38" s="240" t="s">
        <v>132</v>
      </c>
      <c r="C38" s="243"/>
      <c r="D38" s="243"/>
      <c r="E38" s="243"/>
      <c r="F38" s="243"/>
      <c r="G38" s="243"/>
      <c r="H38" s="243"/>
      <c r="I38" s="244"/>
      <c r="J38" s="146">
        <v>55</v>
      </c>
      <c r="K38" s="88">
        <v>55</v>
      </c>
      <c r="L38" s="109">
        <f t="shared" si="0"/>
        <v>1</v>
      </c>
    </row>
    <row r="39" spans="1:12" ht="26.25" customHeight="1" hidden="1">
      <c r="A39" s="40" t="s">
        <v>266</v>
      </c>
      <c r="B39" s="248" t="s">
        <v>268</v>
      </c>
      <c r="C39" s="249"/>
      <c r="D39" s="249"/>
      <c r="E39" s="249"/>
      <c r="F39" s="249"/>
      <c r="G39" s="249"/>
      <c r="H39" s="249"/>
      <c r="I39" s="250"/>
      <c r="J39" s="147">
        <f>J40</f>
        <v>0</v>
      </c>
      <c r="K39" s="89">
        <f>K40</f>
        <v>0</v>
      </c>
      <c r="L39" s="111" t="e">
        <f t="shared" si="0"/>
        <v>#DIV/0!</v>
      </c>
    </row>
    <row r="40" spans="1:12" ht="16.5" customHeight="1" hidden="1">
      <c r="A40" s="14" t="s">
        <v>267</v>
      </c>
      <c r="B40" s="240" t="s">
        <v>269</v>
      </c>
      <c r="C40" s="243"/>
      <c r="D40" s="243"/>
      <c r="E40" s="243"/>
      <c r="F40" s="243"/>
      <c r="G40" s="243"/>
      <c r="H40" s="243"/>
      <c r="I40" s="244"/>
      <c r="J40" s="146">
        <v>0</v>
      </c>
      <c r="K40" s="88">
        <v>0</v>
      </c>
      <c r="L40" s="109" t="e">
        <f t="shared" si="0"/>
        <v>#DIV/0!</v>
      </c>
    </row>
    <row r="41" spans="1:12" ht="16.5" customHeight="1">
      <c r="A41" s="7"/>
      <c r="B41" s="45" t="s">
        <v>22</v>
      </c>
      <c r="C41" s="44"/>
      <c r="D41" s="44"/>
      <c r="E41" s="44"/>
      <c r="F41" s="44"/>
      <c r="G41" s="44"/>
      <c r="H41" s="44"/>
      <c r="I41" s="46"/>
      <c r="J41" s="147">
        <f>J9+J15+J17+J24+J28+J31+J33+J35+J37+J20+J39</f>
        <v>8943.854</v>
      </c>
      <c r="K41" s="89">
        <f>K9+K15+K17+K24+K28+K31+K33+K35+K37+K20+K39</f>
        <v>8681.7</v>
      </c>
      <c r="L41" s="108">
        <f t="shared" si="0"/>
        <v>0.9706889222476128</v>
      </c>
    </row>
  </sheetData>
  <sheetProtection/>
  <mergeCells count="32">
    <mergeCell ref="B30:I30"/>
    <mergeCell ref="B16:I16"/>
    <mergeCell ref="B10:I10"/>
    <mergeCell ref="A1:L1"/>
    <mergeCell ref="B17:I17"/>
    <mergeCell ref="L7:L8"/>
    <mergeCell ref="K7:K8"/>
    <mergeCell ref="B2:L2"/>
    <mergeCell ref="B3:L3"/>
    <mergeCell ref="B14:I14"/>
    <mergeCell ref="J7:J8"/>
    <mergeCell ref="B12:I12"/>
    <mergeCell ref="B11:I11"/>
    <mergeCell ref="B13:I13"/>
    <mergeCell ref="B4:L4"/>
    <mergeCell ref="B5:L5"/>
    <mergeCell ref="B21:I21"/>
    <mergeCell ref="B27:I27"/>
    <mergeCell ref="B15:I15"/>
    <mergeCell ref="B19:I19"/>
    <mergeCell ref="B22:I22"/>
    <mergeCell ref="B23:I23"/>
    <mergeCell ref="B39:I39"/>
    <mergeCell ref="B40:I40"/>
    <mergeCell ref="B38:I38"/>
    <mergeCell ref="B18:I18"/>
    <mergeCell ref="B35:I35"/>
    <mergeCell ref="B20:I20"/>
    <mergeCell ref="B37:I37"/>
    <mergeCell ref="B36:I36"/>
    <mergeCell ref="B34:I34"/>
    <mergeCell ref="B33:I33"/>
  </mergeCells>
  <printOptions/>
  <pageMargins left="0.7480314960629921" right="0.7480314960629921" top="0" bottom="0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9"/>
  <sheetViews>
    <sheetView zoomScalePageLayoutView="0" workbookViewId="0" topLeftCell="A1">
      <selection activeCell="J46" sqref="J46"/>
    </sheetView>
  </sheetViews>
  <sheetFormatPr defaultColWidth="9.00390625" defaultRowHeight="12.75"/>
  <cols>
    <col min="1" max="1" width="6.125" style="0" customWidth="1"/>
    <col min="5" max="5" width="4.375" style="0" customWidth="1"/>
    <col min="6" max="6" width="55.375" style="0" customWidth="1"/>
    <col min="7" max="7" width="1.75390625" style="0" hidden="1" customWidth="1"/>
    <col min="8" max="8" width="0.875" style="0" hidden="1" customWidth="1"/>
    <col min="9" max="9" width="5.75390625" style="0" hidden="1" customWidth="1"/>
    <col min="10" max="10" width="12.00390625" style="0" customWidth="1"/>
    <col min="11" max="11" width="11.25390625" style="0" customWidth="1"/>
    <col min="12" max="12" width="11.75390625" style="0" customWidth="1"/>
    <col min="13" max="13" width="12.875" style="0" customWidth="1"/>
    <col min="14" max="14" width="10.75390625" style="0" customWidth="1"/>
    <col min="15" max="15" width="13.625" style="0" customWidth="1"/>
    <col min="16" max="16" width="10.25390625" style="0" customWidth="1"/>
    <col min="17" max="17" width="11.875" style="0" customWidth="1"/>
  </cols>
  <sheetData>
    <row r="1" spans="12:17" ht="14.25">
      <c r="L1" s="235" t="s">
        <v>91</v>
      </c>
      <c r="M1" s="235"/>
      <c r="N1" s="235"/>
      <c r="O1" s="235"/>
      <c r="P1" s="235"/>
      <c r="Q1" s="235"/>
    </row>
    <row r="2" ht="3" customHeight="1"/>
    <row r="3" ht="3.75" customHeight="1" hidden="1"/>
    <row r="4" spans="1:17" ht="12.75">
      <c r="A4" s="289" t="s">
        <v>86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</row>
    <row r="5" spans="1:17" ht="12.75">
      <c r="A5" s="289" t="s">
        <v>287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</row>
    <row r="6" ht="12.75">
      <c r="O6" t="s">
        <v>66</v>
      </c>
    </row>
    <row r="7" spans="1:17" s="56" customFormat="1" ht="78.75" customHeight="1">
      <c r="A7" s="55" t="s">
        <v>15</v>
      </c>
      <c r="B7" s="290" t="s">
        <v>14</v>
      </c>
      <c r="C7" s="291"/>
      <c r="D7" s="291"/>
      <c r="E7" s="291"/>
      <c r="F7" s="291"/>
      <c r="G7" s="291"/>
      <c r="H7" s="291"/>
      <c r="I7" s="292"/>
      <c r="J7" s="113" t="s">
        <v>270</v>
      </c>
      <c r="K7" s="113" t="s">
        <v>271</v>
      </c>
      <c r="L7" s="113" t="s">
        <v>286</v>
      </c>
      <c r="M7" s="113" t="s">
        <v>288</v>
      </c>
      <c r="N7" s="113" t="s">
        <v>289</v>
      </c>
      <c r="O7" s="113" t="s">
        <v>290</v>
      </c>
      <c r="P7" s="113" t="s">
        <v>291</v>
      </c>
      <c r="Q7" s="113" t="s">
        <v>292</v>
      </c>
    </row>
    <row r="8" spans="1:17" ht="17.25" customHeight="1">
      <c r="A8" s="34" t="s">
        <v>1</v>
      </c>
      <c r="B8" s="248" t="s">
        <v>17</v>
      </c>
      <c r="C8" s="249"/>
      <c r="D8" s="249"/>
      <c r="E8" s="249"/>
      <c r="F8" s="249"/>
      <c r="G8" s="249"/>
      <c r="H8" s="249"/>
      <c r="I8" s="250"/>
      <c r="J8" s="151">
        <f>J9+J10+J13+J14+J12+J11</f>
        <v>3046.404</v>
      </c>
      <c r="K8" s="114">
        <f>J8/J45</f>
        <v>0.34061423632362514</v>
      </c>
      <c r="L8" s="115">
        <f>L9+L10+L11+L12+L13+L14</f>
        <v>2968.7999999999997</v>
      </c>
      <c r="M8" s="114">
        <f>L8/L45</f>
        <v>0.34196067590448875</v>
      </c>
      <c r="N8" s="115">
        <f>N9+N10+N11+N12+N13+N14</f>
        <v>3023.6000000000004</v>
      </c>
      <c r="O8" s="114">
        <f>N8/N45</f>
        <v>0.3192381193711529</v>
      </c>
      <c r="P8" s="115">
        <f>P9+P10+P11+P12+P13+P14</f>
        <v>3424.4</v>
      </c>
      <c r="Q8" s="114">
        <f>P8/P45</f>
        <v>0.3670861651265999</v>
      </c>
    </row>
    <row r="9" spans="1:17" ht="20.25" customHeight="1">
      <c r="A9" s="33" t="s">
        <v>2</v>
      </c>
      <c r="B9" s="283" t="s">
        <v>162</v>
      </c>
      <c r="C9" s="284"/>
      <c r="D9" s="284"/>
      <c r="E9" s="284"/>
      <c r="F9" s="284"/>
      <c r="G9" s="284"/>
      <c r="H9" s="284"/>
      <c r="I9" s="285"/>
      <c r="J9" s="152">
        <v>790.45</v>
      </c>
      <c r="K9" s="117">
        <f>J9/J45</f>
        <v>0.08837912604566221</v>
      </c>
      <c r="L9" s="118">
        <v>787.8</v>
      </c>
      <c r="M9" s="117">
        <f>L9/L45</f>
        <v>0.09074259649607797</v>
      </c>
      <c r="N9" s="118">
        <v>734.3</v>
      </c>
      <c r="O9" s="117">
        <f>N9/N45</f>
        <v>0.07752895589834552</v>
      </c>
      <c r="P9" s="118">
        <v>709.9</v>
      </c>
      <c r="Q9" s="117">
        <f>P9/P45</f>
        <v>0.07609930750594944</v>
      </c>
    </row>
    <row r="10" spans="1:17" ht="24.75" customHeight="1">
      <c r="A10" s="33" t="s">
        <v>18</v>
      </c>
      <c r="B10" s="283" t="s">
        <v>163</v>
      </c>
      <c r="C10" s="284"/>
      <c r="D10" s="284"/>
      <c r="E10" s="284"/>
      <c r="F10" s="284"/>
      <c r="G10" s="284"/>
      <c r="H10" s="284"/>
      <c r="I10" s="285"/>
      <c r="J10" s="152">
        <v>2153.8</v>
      </c>
      <c r="K10" s="117">
        <f>J10/J45</f>
        <v>0.24081341220462682</v>
      </c>
      <c r="L10" s="118">
        <v>2079.6</v>
      </c>
      <c r="M10" s="117">
        <f>L10/L45</f>
        <v>0.23953833926535129</v>
      </c>
      <c r="N10" s="118">
        <v>2144.8</v>
      </c>
      <c r="O10" s="117">
        <f>N10/N45</f>
        <v>0.22645254611299398</v>
      </c>
      <c r="P10" s="118">
        <v>2543.1</v>
      </c>
      <c r="Q10" s="117">
        <f>P10/P45</f>
        <v>0.27261325386445984</v>
      </c>
    </row>
    <row r="11" spans="1:17" ht="27" customHeight="1">
      <c r="A11" s="33" t="s">
        <v>142</v>
      </c>
      <c r="B11" s="286" t="s">
        <v>281</v>
      </c>
      <c r="C11" s="287"/>
      <c r="D11" s="287"/>
      <c r="E11" s="287"/>
      <c r="F11" s="287"/>
      <c r="G11" s="287"/>
      <c r="H11" s="287"/>
      <c r="I11" s="288"/>
      <c r="J11" s="152">
        <v>79.9</v>
      </c>
      <c r="K11" s="117">
        <f>J11/J45</f>
        <v>0.00893350897722615</v>
      </c>
      <c r="L11" s="118">
        <v>79.3</v>
      </c>
      <c r="M11" s="117">
        <f>L11/L45</f>
        <v>0.009134155752905538</v>
      </c>
      <c r="N11" s="118">
        <v>66.7</v>
      </c>
      <c r="O11" s="117">
        <f>N11/N45</f>
        <v>0.007042327874737364</v>
      </c>
      <c r="P11" s="118">
        <v>77.5</v>
      </c>
      <c r="Q11" s="117">
        <f>P11/P45</f>
        <v>0.008307784662221556</v>
      </c>
    </row>
    <row r="12" spans="1:17" ht="13.5" customHeight="1">
      <c r="A12" s="33" t="s">
        <v>95</v>
      </c>
      <c r="B12" s="283" t="s">
        <v>97</v>
      </c>
      <c r="C12" s="284"/>
      <c r="D12" s="284"/>
      <c r="E12" s="284"/>
      <c r="F12" s="284"/>
      <c r="G12" s="284"/>
      <c r="H12" s="284"/>
      <c r="I12" s="285"/>
      <c r="J12" s="152">
        <v>0</v>
      </c>
      <c r="K12" s="117">
        <f>J12/J45</f>
        <v>0</v>
      </c>
      <c r="L12" s="118">
        <v>0</v>
      </c>
      <c r="M12" s="117">
        <f>L12/L45</f>
        <v>0</v>
      </c>
      <c r="N12" s="118">
        <v>0</v>
      </c>
      <c r="O12" s="117">
        <f>N12/N45</f>
        <v>0</v>
      </c>
      <c r="P12" s="118">
        <v>76.4</v>
      </c>
      <c r="Q12" s="117">
        <f>P12/P45</f>
        <v>0.008189867718628733</v>
      </c>
    </row>
    <row r="13" spans="1:17" ht="13.5" customHeight="1">
      <c r="A13" s="33" t="s">
        <v>119</v>
      </c>
      <c r="B13" s="283" t="s">
        <v>161</v>
      </c>
      <c r="C13" s="284"/>
      <c r="D13" s="284"/>
      <c r="E13" s="284"/>
      <c r="F13" s="284"/>
      <c r="G13" s="284"/>
      <c r="H13" s="284"/>
      <c r="I13" s="285"/>
      <c r="J13" s="152">
        <v>0</v>
      </c>
      <c r="K13" s="117">
        <f>J13/J45</f>
        <v>0</v>
      </c>
      <c r="L13" s="118">
        <v>0</v>
      </c>
      <c r="M13" s="117">
        <f>L13/L45</f>
        <v>0</v>
      </c>
      <c r="N13" s="118">
        <v>0</v>
      </c>
      <c r="O13" s="117">
        <f>N13/N45</f>
        <v>0</v>
      </c>
      <c r="P13" s="118">
        <v>0</v>
      </c>
      <c r="Q13" s="117">
        <f>P13/P45</f>
        <v>0</v>
      </c>
    </row>
    <row r="14" spans="1:17" ht="14.25" customHeight="1">
      <c r="A14" s="33" t="s">
        <v>120</v>
      </c>
      <c r="B14" s="283" t="s">
        <v>172</v>
      </c>
      <c r="C14" s="284"/>
      <c r="D14" s="284"/>
      <c r="E14" s="284"/>
      <c r="F14" s="284"/>
      <c r="G14" s="284"/>
      <c r="H14" s="284"/>
      <c r="I14" s="285"/>
      <c r="J14" s="152">
        <v>22.254</v>
      </c>
      <c r="K14" s="117">
        <f>J14/J45</f>
        <v>0.002488189096110022</v>
      </c>
      <c r="L14" s="118">
        <v>22.1</v>
      </c>
      <c r="M14" s="117">
        <f>L14/L45</f>
        <v>0.0025455843901540025</v>
      </c>
      <c r="N14" s="118">
        <v>77.8</v>
      </c>
      <c r="O14" s="117">
        <f>N14/N45</f>
        <v>0.008214289485075965</v>
      </c>
      <c r="P14" s="118">
        <v>17.5</v>
      </c>
      <c r="Q14" s="117">
        <f>P14/P45</f>
        <v>0.001875951375340351</v>
      </c>
    </row>
    <row r="15" spans="1:17" ht="15.75" customHeight="1">
      <c r="A15" s="34" t="s">
        <v>52</v>
      </c>
      <c r="B15" s="293" t="s">
        <v>53</v>
      </c>
      <c r="C15" s="294"/>
      <c r="D15" s="294"/>
      <c r="E15" s="294"/>
      <c r="F15" s="294"/>
      <c r="G15" s="294"/>
      <c r="H15" s="294"/>
      <c r="I15" s="295"/>
      <c r="J15" s="151">
        <f>J16</f>
        <v>85.8</v>
      </c>
      <c r="K15" s="114">
        <f>J15/J45</f>
        <v>0.009593179852891159</v>
      </c>
      <c r="L15" s="115">
        <f>L16</f>
        <v>85.8</v>
      </c>
      <c r="M15" s="114">
        <f>L15/L45</f>
        <v>0.009882857044127303</v>
      </c>
      <c r="N15" s="115">
        <f>N16</f>
        <v>82.7</v>
      </c>
      <c r="O15" s="114">
        <f>N15/N45</f>
        <v>0.00873164190765787</v>
      </c>
      <c r="P15" s="115">
        <f>P16</f>
        <v>73.2</v>
      </c>
      <c r="Q15" s="114">
        <f>P15/P45</f>
        <v>0.00784683660999507</v>
      </c>
    </row>
    <row r="16" spans="1:17" ht="14.25" customHeight="1">
      <c r="A16" s="33" t="s">
        <v>67</v>
      </c>
      <c r="B16" s="283" t="s">
        <v>64</v>
      </c>
      <c r="C16" s="284"/>
      <c r="D16" s="284"/>
      <c r="E16" s="284"/>
      <c r="F16" s="284"/>
      <c r="G16" s="284"/>
      <c r="H16" s="284"/>
      <c r="I16" s="285"/>
      <c r="J16" s="152">
        <v>85.8</v>
      </c>
      <c r="K16" s="117">
        <f>J16/J45</f>
        <v>0.009593179852891159</v>
      </c>
      <c r="L16" s="118">
        <v>85.8</v>
      </c>
      <c r="M16" s="117">
        <f>L16/L45</f>
        <v>0.009882857044127303</v>
      </c>
      <c r="N16" s="118">
        <v>82.7</v>
      </c>
      <c r="O16" s="117">
        <f>N16/N45</f>
        <v>0.00873164190765787</v>
      </c>
      <c r="P16" s="118">
        <v>73.2</v>
      </c>
      <c r="Q16" s="117">
        <f>P16/P45</f>
        <v>0.00784683660999507</v>
      </c>
    </row>
    <row r="17" spans="1:17" ht="17.25" customHeight="1">
      <c r="A17" s="34" t="s">
        <v>81</v>
      </c>
      <c r="B17" s="293" t="s">
        <v>75</v>
      </c>
      <c r="C17" s="294"/>
      <c r="D17" s="294"/>
      <c r="E17" s="294"/>
      <c r="F17" s="294"/>
      <c r="G17" s="294"/>
      <c r="H17" s="294"/>
      <c r="I17" s="295"/>
      <c r="J17" s="151">
        <f>J18+J19</f>
        <v>0</v>
      </c>
      <c r="K17" s="114">
        <f>J17/J45</f>
        <v>0</v>
      </c>
      <c r="L17" s="115">
        <f>L18</f>
        <v>0</v>
      </c>
      <c r="M17" s="114">
        <f>L17/L45</f>
        <v>0</v>
      </c>
      <c r="N17" s="115">
        <f>N18</f>
        <v>0</v>
      </c>
      <c r="O17" s="114">
        <f>N17/N45</f>
        <v>0</v>
      </c>
      <c r="P17" s="115">
        <f>P18</f>
        <v>0</v>
      </c>
      <c r="Q17" s="114">
        <f>P17/P45</f>
        <v>0</v>
      </c>
    </row>
    <row r="18" spans="1:17" ht="15" customHeight="1">
      <c r="A18" s="33" t="s">
        <v>82</v>
      </c>
      <c r="B18" s="283" t="s">
        <v>299</v>
      </c>
      <c r="C18" s="284"/>
      <c r="D18" s="284"/>
      <c r="E18" s="284"/>
      <c r="F18" s="284"/>
      <c r="G18" s="284"/>
      <c r="H18" s="284"/>
      <c r="I18" s="285"/>
      <c r="J18" s="152">
        <v>0</v>
      </c>
      <c r="K18" s="117">
        <f>J18/J45</f>
        <v>0</v>
      </c>
      <c r="L18" s="118">
        <v>0</v>
      </c>
      <c r="M18" s="117">
        <f>L18/L45</f>
        <v>0</v>
      </c>
      <c r="N18" s="118">
        <v>0</v>
      </c>
      <c r="O18" s="117">
        <f>N18/N45</f>
        <v>0</v>
      </c>
      <c r="P18" s="118">
        <v>0</v>
      </c>
      <c r="Q18" s="117">
        <f>P18/P45</f>
        <v>0</v>
      </c>
    </row>
    <row r="19" spans="1:17" ht="24" customHeight="1">
      <c r="A19" s="33" t="s">
        <v>103</v>
      </c>
      <c r="B19" s="296" t="s">
        <v>300</v>
      </c>
      <c r="C19" s="297"/>
      <c r="D19" s="297"/>
      <c r="E19" s="297"/>
      <c r="F19" s="297"/>
      <c r="G19" s="297"/>
      <c r="H19" s="297"/>
      <c r="I19" s="298"/>
      <c r="J19" s="152">
        <v>0</v>
      </c>
      <c r="K19" s="117">
        <f>J19/J45</f>
        <v>0</v>
      </c>
      <c r="L19" s="118">
        <v>0</v>
      </c>
      <c r="M19" s="117">
        <f>L19/L45</f>
        <v>0</v>
      </c>
      <c r="N19" s="118">
        <v>0</v>
      </c>
      <c r="O19" s="117">
        <f>N19/N45</f>
        <v>0</v>
      </c>
      <c r="P19" s="118">
        <v>0</v>
      </c>
      <c r="Q19" s="117">
        <f>P19/P45</f>
        <v>0</v>
      </c>
    </row>
    <row r="20" spans="1:17" ht="15" customHeight="1">
      <c r="A20" s="34" t="s">
        <v>61</v>
      </c>
      <c r="B20" s="293" t="s">
        <v>76</v>
      </c>
      <c r="C20" s="294"/>
      <c r="D20" s="294"/>
      <c r="E20" s="294"/>
      <c r="F20" s="294"/>
      <c r="G20" s="294"/>
      <c r="H20" s="294"/>
      <c r="I20" s="295"/>
      <c r="J20" s="151">
        <f>J21+J22+J23</f>
        <v>1483.3999999999999</v>
      </c>
      <c r="K20" s="114">
        <f>J20/J45</f>
        <v>0.1658569113494026</v>
      </c>
      <c r="L20" s="115">
        <f>L21+L22+L23</f>
        <v>1342.2</v>
      </c>
      <c r="M20" s="114">
        <f>L20/L45</f>
        <v>0.15460105739659286</v>
      </c>
      <c r="N20" s="115">
        <f>N21+N22+N23</f>
        <v>779.4000000000001</v>
      </c>
      <c r="O20" s="114">
        <f>N20/N45</f>
        <v>0.0822907098286402</v>
      </c>
      <c r="P20" s="115">
        <f>P21+P22+P23</f>
        <v>1756.3999999999999</v>
      </c>
      <c r="Q20" s="114">
        <f>P20/P45</f>
        <v>0.18828119975130242</v>
      </c>
    </row>
    <row r="21" spans="1:17" ht="15" customHeight="1">
      <c r="A21" s="33" t="s">
        <v>277</v>
      </c>
      <c r="B21" s="283" t="s">
        <v>278</v>
      </c>
      <c r="C21" s="284"/>
      <c r="D21" s="284"/>
      <c r="E21" s="284"/>
      <c r="F21" s="284"/>
      <c r="G21" s="284"/>
      <c r="H21" s="284"/>
      <c r="I21" s="285"/>
      <c r="J21" s="152">
        <v>14</v>
      </c>
      <c r="K21" s="117">
        <f>J21/J45</f>
        <v>0.0015653207219169724</v>
      </c>
      <c r="L21" s="118">
        <v>13.9</v>
      </c>
      <c r="M21" s="117">
        <f>L21/L45</f>
        <v>0.0016010689150742368</v>
      </c>
      <c r="N21" s="118">
        <v>0</v>
      </c>
      <c r="O21" s="117">
        <f>N21/N45</f>
        <v>0</v>
      </c>
      <c r="P21" s="118">
        <v>0</v>
      </c>
      <c r="Q21" s="117">
        <f>P21/P45</f>
        <v>0</v>
      </c>
    </row>
    <row r="22" spans="1:17" ht="13.5" customHeight="1">
      <c r="A22" s="33" t="s">
        <v>138</v>
      </c>
      <c r="B22" s="283" t="s">
        <v>139</v>
      </c>
      <c r="C22" s="284"/>
      <c r="D22" s="284"/>
      <c r="E22" s="284"/>
      <c r="F22" s="284"/>
      <c r="G22" s="284"/>
      <c r="H22" s="284"/>
      <c r="I22" s="285"/>
      <c r="J22" s="152">
        <v>1296.6</v>
      </c>
      <c r="K22" s="117">
        <f>J22/J45</f>
        <v>0.14497106057411044</v>
      </c>
      <c r="L22" s="118">
        <v>1155.5</v>
      </c>
      <c r="M22" s="117">
        <f>L22/L45</f>
        <v>0.13309605261642307</v>
      </c>
      <c r="N22" s="118">
        <v>760.2</v>
      </c>
      <c r="O22" s="117">
        <f>N22/N45</f>
        <v>0.08026353298913559</v>
      </c>
      <c r="P22" s="118">
        <v>1675.1</v>
      </c>
      <c r="Q22" s="117">
        <f>P22/P45</f>
        <v>0.1795660656475784</v>
      </c>
    </row>
    <row r="23" spans="1:17" ht="13.5" customHeight="1">
      <c r="A23" s="33" t="s">
        <v>83</v>
      </c>
      <c r="B23" s="283" t="s">
        <v>77</v>
      </c>
      <c r="C23" s="284"/>
      <c r="D23" s="284"/>
      <c r="E23" s="284"/>
      <c r="F23" s="284"/>
      <c r="G23" s="284"/>
      <c r="H23" s="284"/>
      <c r="I23" s="285"/>
      <c r="J23" s="152">
        <v>172.8</v>
      </c>
      <c r="K23" s="117">
        <f>J23/J45</f>
        <v>0.019320530053375203</v>
      </c>
      <c r="L23" s="118">
        <v>172.8</v>
      </c>
      <c r="M23" s="117">
        <f>L23/L45</f>
        <v>0.01990393586509555</v>
      </c>
      <c r="N23" s="118">
        <v>19.2</v>
      </c>
      <c r="O23" s="117">
        <f>N23/N45</f>
        <v>0.0020271768395046085</v>
      </c>
      <c r="P23" s="118">
        <v>81.3</v>
      </c>
      <c r="Q23" s="117">
        <f>P23/P45</f>
        <v>0.00871513410372403</v>
      </c>
    </row>
    <row r="24" spans="1:17" ht="14.25" customHeight="1">
      <c r="A24" s="34" t="s">
        <v>3</v>
      </c>
      <c r="B24" s="293" t="s">
        <v>19</v>
      </c>
      <c r="C24" s="294"/>
      <c r="D24" s="294"/>
      <c r="E24" s="294"/>
      <c r="F24" s="294"/>
      <c r="G24" s="294"/>
      <c r="H24" s="294"/>
      <c r="I24" s="295"/>
      <c r="J24" s="151">
        <f>J25+J26+J27+J28</f>
        <v>2930.5</v>
      </c>
      <c r="K24" s="114">
        <f>J24/J45</f>
        <v>0.32765516968412056</v>
      </c>
      <c r="L24" s="115">
        <f>L25+L26+L27+L28</f>
        <v>2901.5</v>
      </c>
      <c r="M24" s="114">
        <f>L24/L45</f>
        <v>0.33420873791999267</v>
      </c>
      <c r="N24" s="115">
        <f>N25+N26+N27+N28</f>
        <v>2040.1</v>
      </c>
      <c r="O24" s="114">
        <f>N24/N45</f>
        <v>0.21539809741007038</v>
      </c>
      <c r="P24" s="115">
        <f>P25+P26+P27+P28</f>
        <v>2688</v>
      </c>
      <c r="Q24" s="114">
        <f>P24/P45</f>
        <v>0.28814613125227795</v>
      </c>
    </row>
    <row r="25" spans="1:17" ht="12.75" customHeight="1">
      <c r="A25" s="33" t="s">
        <v>84</v>
      </c>
      <c r="B25" s="283" t="s">
        <v>160</v>
      </c>
      <c r="C25" s="284"/>
      <c r="D25" s="284"/>
      <c r="E25" s="284"/>
      <c r="F25" s="284"/>
      <c r="G25" s="284"/>
      <c r="H25" s="284"/>
      <c r="I25" s="285"/>
      <c r="J25" s="152">
        <v>0</v>
      </c>
      <c r="K25" s="117">
        <f>J25/J45</f>
        <v>0</v>
      </c>
      <c r="L25" s="118">
        <v>0</v>
      </c>
      <c r="M25" s="117">
        <f>L25/L45</f>
        <v>0</v>
      </c>
      <c r="N25" s="118">
        <v>0</v>
      </c>
      <c r="O25" s="117">
        <f>N25/N45</f>
        <v>0</v>
      </c>
      <c r="P25" s="118">
        <v>0</v>
      </c>
      <c r="Q25" s="117">
        <f>P25/P45</f>
        <v>0</v>
      </c>
    </row>
    <row r="26" spans="1:17" ht="12.75" customHeight="1">
      <c r="A26" s="33" t="s">
        <v>4</v>
      </c>
      <c r="B26" s="283" t="s">
        <v>71</v>
      </c>
      <c r="C26" s="284"/>
      <c r="D26" s="284"/>
      <c r="E26" s="284"/>
      <c r="F26" s="284"/>
      <c r="G26" s="284"/>
      <c r="H26" s="284"/>
      <c r="I26" s="285"/>
      <c r="J26" s="152">
        <v>367.4</v>
      </c>
      <c r="K26" s="117">
        <f>J26/J45</f>
        <v>0.041078488088021115</v>
      </c>
      <c r="L26" s="118">
        <v>363.5</v>
      </c>
      <c r="M26" s="117">
        <f>L26/L45</f>
        <v>0.04186967990140181</v>
      </c>
      <c r="N26" s="118">
        <v>352.7</v>
      </c>
      <c r="O26" s="117">
        <f>N26/N45</f>
        <v>0.037238816213191424</v>
      </c>
      <c r="P26" s="118">
        <v>711.3</v>
      </c>
      <c r="Q26" s="117">
        <f>P26/P45</f>
        <v>0.07624938361597666</v>
      </c>
    </row>
    <row r="27" spans="1:17" ht="13.5" customHeight="1">
      <c r="A27" s="33" t="s">
        <v>68</v>
      </c>
      <c r="B27" s="283" t="s">
        <v>65</v>
      </c>
      <c r="C27" s="284"/>
      <c r="D27" s="284"/>
      <c r="E27" s="284"/>
      <c r="F27" s="284"/>
      <c r="G27" s="284"/>
      <c r="H27" s="284"/>
      <c r="I27" s="285"/>
      <c r="J27" s="152">
        <v>444.1</v>
      </c>
      <c r="K27" s="117">
        <f>J27/J45</f>
        <v>0.049654209471666245</v>
      </c>
      <c r="L27" s="118">
        <v>444.1</v>
      </c>
      <c r="M27" s="117">
        <f>L27/L45</f>
        <v>0.0511535759125517</v>
      </c>
      <c r="N27" s="118">
        <v>63.8</v>
      </c>
      <c r="O27" s="117">
        <f>N27/N45</f>
        <v>0.006736139706270522</v>
      </c>
      <c r="P27" s="118">
        <v>339.7</v>
      </c>
      <c r="Q27" s="117">
        <f>P27/P45</f>
        <v>0.03641489612589242</v>
      </c>
    </row>
    <row r="28" spans="1:17" ht="13.5" customHeight="1">
      <c r="A28" s="33" t="s">
        <v>85</v>
      </c>
      <c r="B28" s="283" t="s">
        <v>78</v>
      </c>
      <c r="C28" s="284"/>
      <c r="D28" s="284"/>
      <c r="E28" s="284"/>
      <c r="F28" s="284"/>
      <c r="G28" s="284"/>
      <c r="H28" s="284"/>
      <c r="I28" s="285"/>
      <c r="J28" s="152">
        <v>2119</v>
      </c>
      <c r="K28" s="117">
        <f>J28/J45</f>
        <v>0.23692247212443318</v>
      </c>
      <c r="L28" s="118">
        <v>2093.9</v>
      </c>
      <c r="M28" s="117">
        <f>L28/L45</f>
        <v>0.24118548210603918</v>
      </c>
      <c r="N28" s="118">
        <v>1623.6</v>
      </c>
      <c r="O28" s="117">
        <f>N28/N45</f>
        <v>0.17142314149060844</v>
      </c>
      <c r="P28" s="118">
        <v>1637</v>
      </c>
      <c r="Q28" s="117">
        <f>P28/P45</f>
        <v>0.17548185151040885</v>
      </c>
    </row>
    <row r="29" spans="1:17" ht="13.5" customHeight="1">
      <c r="A29" s="34" t="s">
        <v>5</v>
      </c>
      <c r="B29" s="293" t="s">
        <v>6</v>
      </c>
      <c r="C29" s="294"/>
      <c r="D29" s="294"/>
      <c r="E29" s="294"/>
      <c r="F29" s="294"/>
      <c r="G29" s="294"/>
      <c r="H29" s="294"/>
      <c r="I29" s="295"/>
      <c r="J29" s="151">
        <f>J30+J31</f>
        <v>0</v>
      </c>
      <c r="K29" s="114">
        <f>J29/J45</f>
        <v>0</v>
      </c>
      <c r="L29" s="115">
        <f>L30+L31</f>
        <v>0</v>
      </c>
      <c r="M29" s="114">
        <f>L29/L45</f>
        <v>0</v>
      </c>
      <c r="N29" s="115">
        <f>N30+N31</f>
        <v>0</v>
      </c>
      <c r="O29" s="114">
        <f>N29/N45</f>
        <v>0</v>
      </c>
      <c r="P29" s="115">
        <f>P30+P31</f>
        <v>0</v>
      </c>
      <c r="Q29" s="114">
        <f>P29/P45</f>
        <v>0</v>
      </c>
    </row>
    <row r="30" spans="1:17" ht="15.75" customHeight="1">
      <c r="A30" s="33" t="s">
        <v>7</v>
      </c>
      <c r="B30" s="283" t="s">
        <v>72</v>
      </c>
      <c r="C30" s="284"/>
      <c r="D30" s="284"/>
      <c r="E30" s="284"/>
      <c r="F30" s="284"/>
      <c r="G30" s="284"/>
      <c r="H30" s="284"/>
      <c r="I30" s="285"/>
      <c r="J30" s="152">
        <v>0</v>
      </c>
      <c r="K30" s="117">
        <f>J30/J45</f>
        <v>0</v>
      </c>
      <c r="L30" s="118">
        <v>0</v>
      </c>
      <c r="M30" s="117">
        <f>L30/L45</f>
        <v>0</v>
      </c>
      <c r="N30" s="118">
        <v>0</v>
      </c>
      <c r="O30" s="117">
        <f>N30/N45</f>
        <v>0</v>
      </c>
      <c r="P30" s="118">
        <v>0</v>
      </c>
      <c r="Q30" s="117">
        <f>P30/P45</f>
        <v>0</v>
      </c>
    </row>
    <row r="31" spans="1:17" ht="14.25" customHeight="1">
      <c r="A31" s="33" t="s">
        <v>60</v>
      </c>
      <c r="B31" s="283" t="s">
        <v>159</v>
      </c>
      <c r="C31" s="284"/>
      <c r="D31" s="284"/>
      <c r="E31" s="284"/>
      <c r="F31" s="284"/>
      <c r="G31" s="284"/>
      <c r="H31" s="284"/>
      <c r="I31" s="285"/>
      <c r="J31" s="152">
        <v>0</v>
      </c>
      <c r="K31" s="117">
        <f>J31/J45</f>
        <v>0</v>
      </c>
      <c r="L31" s="118">
        <v>0</v>
      </c>
      <c r="M31" s="117">
        <f>L31/L45</f>
        <v>0</v>
      </c>
      <c r="N31" s="118">
        <v>0</v>
      </c>
      <c r="O31" s="117">
        <f>N31/N45</f>
        <v>0</v>
      </c>
      <c r="P31" s="118">
        <v>0</v>
      </c>
      <c r="Q31" s="117">
        <f>P31/P45</f>
        <v>0</v>
      </c>
    </row>
    <row r="32" spans="1:17" ht="17.25" customHeight="1">
      <c r="A32" s="34" t="s">
        <v>8</v>
      </c>
      <c r="B32" s="293" t="s">
        <v>134</v>
      </c>
      <c r="C32" s="294"/>
      <c r="D32" s="294"/>
      <c r="E32" s="294"/>
      <c r="F32" s="294"/>
      <c r="G32" s="294"/>
      <c r="H32" s="294"/>
      <c r="I32" s="295"/>
      <c r="J32" s="151">
        <f>J33</f>
        <v>1342.75</v>
      </c>
      <c r="K32" s="114">
        <f>J32/J45</f>
        <v>0.15013102852528676</v>
      </c>
      <c r="L32" s="115">
        <f>L33</f>
        <v>1328.4</v>
      </c>
      <c r="M32" s="114">
        <f>L32/L45</f>
        <v>0.15301150696292204</v>
      </c>
      <c r="N32" s="115">
        <f>N33</f>
        <v>2789.5</v>
      </c>
      <c r="O32" s="114">
        <f>N32/N45</f>
        <v>0.29452134342698466</v>
      </c>
      <c r="P32" s="115">
        <f>P33</f>
        <v>1331.6</v>
      </c>
      <c r="Q32" s="114">
        <f>P32/P45</f>
        <v>0.14274382008018352</v>
      </c>
    </row>
    <row r="33" spans="1:17" ht="14.25" customHeight="1">
      <c r="A33" s="33" t="s">
        <v>9</v>
      </c>
      <c r="B33" s="283" t="s">
        <v>164</v>
      </c>
      <c r="C33" s="284"/>
      <c r="D33" s="284"/>
      <c r="E33" s="284"/>
      <c r="F33" s="284"/>
      <c r="G33" s="284"/>
      <c r="H33" s="284"/>
      <c r="I33" s="285"/>
      <c r="J33" s="152">
        <v>1342.75</v>
      </c>
      <c r="K33" s="117">
        <f>J33/J45</f>
        <v>0.15013102852528676</v>
      </c>
      <c r="L33" s="118">
        <v>1328.4</v>
      </c>
      <c r="M33" s="117">
        <f>L33/L45</f>
        <v>0.15301150696292204</v>
      </c>
      <c r="N33" s="118">
        <v>2789.5</v>
      </c>
      <c r="O33" s="117">
        <f>N33/N45</f>
        <v>0.29452134342698466</v>
      </c>
      <c r="P33" s="118">
        <v>1331.6</v>
      </c>
      <c r="Q33" s="117">
        <f>P33/P45</f>
        <v>0.14274382008018352</v>
      </c>
    </row>
    <row r="34" spans="1:17" ht="0.75" customHeight="1" hidden="1">
      <c r="A34" s="58"/>
      <c r="B34" s="283"/>
      <c r="C34" s="284"/>
      <c r="D34" s="284"/>
      <c r="E34" s="284"/>
      <c r="F34" s="284"/>
      <c r="G34" s="284"/>
      <c r="H34" s="284"/>
      <c r="I34" s="285"/>
      <c r="J34" s="153"/>
      <c r="K34" s="114"/>
      <c r="L34" s="119"/>
      <c r="M34" s="114"/>
      <c r="N34" s="119"/>
      <c r="O34" s="114">
        <f>N34/2207.3</f>
        <v>0</v>
      </c>
      <c r="P34" s="119"/>
      <c r="Q34" s="114">
        <f>P34/2207.3</f>
        <v>0</v>
      </c>
    </row>
    <row r="35" spans="1:17" ht="15.75" customHeight="1" hidden="1">
      <c r="A35" s="40" t="s">
        <v>106</v>
      </c>
      <c r="B35" s="293" t="s">
        <v>50</v>
      </c>
      <c r="C35" s="294"/>
      <c r="D35" s="294"/>
      <c r="E35" s="294"/>
      <c r="F35" s="294"/>
      <c r="G35" s="294"/>
      <c r="H35" s="294"/>
      <c r="I35" s="295"/>
      <c r="J35" s="151">
        <f>J36</f>
        <v>0</v>
      </c>
      <c r="K35" s="114">
        <f>J35/J45</f>
        <v>0</v>
      </c>
      <c r="L35" s="115">
        <f>L36</f>
        <v>0</v>
      </c>
      <c r="M35" s="114">
        <f>L35/L45</f>
        <v>0</v>
      </c>
      <c r="N35" s="115">
        <f>N36</f>
        <v>0</v>
      </c>
      <c r="O35" s="114">
        <f>N35/N45</f>
        <v>0</v>
      </c>
      <c r="P35" s="115">
        <f>P36</f>
        <v>0</v>
      </c>
      <c r="Q35" s="114">
        <f>P35/P45</f>
        <v>0</v>
      </c>
    </row>
    <row r="36" spans="1:17" ht="25.5" customHeight="1" hidden="1">
      <c r="A36" s="14" t="s">
        <v>104</v>
      </c>
      <c r="B36" s="283" t="s">
        <v>158</v>
      </c>
      <c r="C36" s="284"/>
      <c r="D36" s="284"/>
      <c r="E36" s="284"/>
      <c r="F36" s="284"/>
      <c r="G36" s="284"/>
      <c r="H36" s="284"/>
      <c r="I36" s="285"/>
      <c r="J36" s="152">
        <v>0</v>
      </c>
      <c r="K36" s="117">
        <f>J36/J45</f>
        <v>0</v>
      </c>
      <c r="L36" s="118">
        <v>0</v>
      </c>
      <c r="M36" s="117">
        <f>L36/L45</f>
        <v>0</v>
      </c>
      <c r="N36" s="118">
        <v>0</v>
      </c>
      <c r="O36" s="117">
        <f>N36/N45</f>
        <v>0</v>
      </c>
      <c r="P36" s="118">
        <v>0</v>
      </c>
      <c r="Q36" s="117">
        <f>P36/P45</f>
        <v>0</v>
      </c>
    </row>
    <row r="37" spans="1:17" ht="14.25" customHeight="1">
      <c r="A37" s="40" t="s">
        <v>10</v>
      </c>
      <c r="B37" s="293" t="s">
        <v>128</v>
      </c>
      <c r="C37" s="294"/>
      <c r="D37" s="294"/>
      <c r="E37" s="294"/>
      <c r="F37" s="294"/>
      <c r="G37" s="294"/>
      <c r="H37" s="294"/>
      <c r="I37" s="295"/>
      <c r="J37" s="151">
        <f>J38</f>
        <v>0</v>
      </c>
      <c r="K37" s="114">
        <f>J37/J45</f>
        <v>0</v>
      </c>
      <c r="L37" s="115">
        <f>L38</f>
        <v>0</v>
      </c>
      <c r="M37" s="114">
        <f>L37/L45</f>
        <v>0</v>
      </c>
      <c r="N37" s="115">
        <f>N38</f>
        <v>0</v>
      </c>
      <c r="O37" s="114">
        <f>N37/N45</f>
        <v>0</v>
      </c>
      <c r="P37" s="115">
        <f>P38</f>
        <v>0</v>
      </c>
      <c r="Q37" s="114">
        <f>P37/P45</f>
        <v>0</v>
      </c>
    </row>
    <row r="38" spans="1:17" ht="15.75" customHeight="1">
      <c r="A38" s="52" t="s">
        <v>127</v>
      </c>
      <c r="B38" s="283" t="s">
        <v>247</v>
      </c>
      <c r="C38" s="297"/>
      <c r="D38" s="297"/>
      <c r="E38" s="297"/>
      <c r="F38" s="297"/>
      <c r="G38" s="297"/>
      <c r="H38" s="297"/>
      <c r="I38" s="298"/>
      <c r="J38" s="152">
        <v>0</v>
      </c>
      <c r="K38" s="117">
        <f>J38/J45</f>
        <v>0</v>
      </c>
      <c r="L38" s="118">
        <v>0</v>
      </c>
      <c r="M38" s="117">
        <f>L38/L45</f>
        <v>0</v>
      </c>
      <c r="N38" s="118">
        <v>0</v>
      </c>
      <c r="O38" s="117">
        <f>N38/N45</f>
        <v>0</v>
      </c>
      <c r="P38" s="118">
        <v>0</v>
      </c>
      <c r="Q38" s="117">
        <f>P38/P45</f>
        <v>0</v>
      </c>
    </row>
    <row r="39" spans="1:17" ht="18.75" customHeight="1" hidden="1">
      <c r="A39" s="40" t="s">
        <v>10</v>
      </c>
      <c r="B39" s="293" t="s">
        <v>11</v>
      </c>
      <c r="C39" s="294"/>
      <c r="D39" s="294"/>
      <c r="E39" s="294"/>
      <c r="F39" s="294"/>
      <c r="G39" s="60"/>
      <c r="H39" s="60"/>
      <c r="I39" s="61"/>
      <c r="J39" s="152"/>
      <c r="K39" s="114">
        <f>J39/9930</f>
        <v>0</v>
      </c>
      <c r="L39" s="118"/>
      <c r="M39" s="114">
        <f>L39/L45</f>
        <v>0</v>
      </c>
      <c r="N39" s="118"/>
      <c r="O39" s="114">
        <f>N39/2207.3</f>
        <v>0</v>
      </c>
      <c r="P39" s="118"/>
      <c r="Q39" s="114">
        <f>P39/2207.3</f>
        <v>0</v>
      </c>
    </row>
    <row r="40" spans="1:17" ht="18.75" customHeight="1" hidden="1">
      <c r="A40" s="14" t="s">
        <v>69</v>
      </c>
      <c r="B40" s="283" t="s">
        <v>133</v>
      </c>
      <c r="C40" s="297"/>
      <c r="D40" s="297"/>
      <c r="E40" s="297"/>
      <c r="F40" s="297"/>
      <c r="G40" s="60"/>
      <c r="H40" s="60"/>
      <c r="I40" s="61"/>
      <c r="J40" s="152"/>
      <c r="K40" s="114">
        <f>J40/J45</f>
        <v>0</v>
      </c>
      <c r="L40" s="118"/>
      <c r="M40" s="114">
        <f>L40/L45</f>
        <v>0</v>
      </c>
      <c r="N40" s="118"/>
      <c r="O40" s="114">
        <f>N40/2207.3</f>
        <v>0</v>
      </c>
      <c r="P40" s="118"/>
      <c r="Q40" s="114">
        <f>P40/2207.3</f>
        <v>0</v>
      </c>
    </row>
    <row r="41" spans="1:17" ht="15" customHeight="1">
      <c r="A41" s="40" t="s">
        <v>129</v>
      </c>
      <c r="B41" s="293" t="s">
        <v>130</v>
      </c>
      <c r="C41" s="294"/>
      <c r="D41" s="294"/>
      <c r="E41" s="294"/>
      <c r="F41" s="294"/>
      <c r="G41" s="294"/>
      <c r="H41" s="294"/>
      <c r="I41" s="295"/>
      <c r="J41" s="151">
        <f>J42</f>
        <v>55</v>
      </c>
      <c r="K41" s="114">
        <f>J41/J45</f>
        <v>0.0061494742646738204</v>
      </c>
      <c r="L41" s="115">
        <f>L42</f>
        <v>55</v>
      </c>
      <c r="M41" s="114">
        <f>L41/L45</f>
        <v>0.006335164771876477</v>
      </c>
      <c r="N41" s="115">
        <f>N42</f>
        <v>71</v>
      </c>
      <c r="O41" s="114">
        <f>N41/N45</f>
        <v>0.00749633102108475</v>
      </c>
      <c r="P41" s="115">
        <f>P42</f>
        <v>55</v>
      </c>
      <c r="Q41" s="114">
        <f>P41/P45</f>
        <v>0.005895847179641103</v>
      </c>
    </row>
    <row r="42" spans="1:17" ht="15" customHeight="1">
      <c r="A42" s="14" t="s">
        <v>131</v>
      </c>
      <c r="B42" s="283" t="s">
        <v>132</v>
      </c>
      <c r="C42" s="284"/>
      <c r="D42" s="284"/>
      <c r="E42" s="284"/>
      <c r="F42" s="284"/>
      <c r="G42" s="284"/>
      <c r="H42" s="284"/>
      <c r="I42" s="285"/>
      <c r="J42" s="152">
        <v>55</v>
      </c>
      <c r="K42" s="117">
        <f>J42/J45</f>
        <v>0.0061494742646738204</v>
      </c>
      <c r="L42" s="118">
        <v>55</v>
      </c>
      <c r="M42" s="117">
        <f>L42/L45</f>
        <v>0.006335164771876477</v>
      </c>
      <c r="N42" s="118">
        <v>71</v>
      </c>
      <c r="O42" s="117">
        <f>N42/N45</f>
        <v>0.00749633102108475</v>
      </c>
      <c r="P42" s="118">
        <v>55</v>
      </c>
      <c r="Q42" s="117">
        <f>P42/P45</f>
        <v>0.005895847179641103</v>
      </c>
    </row>
    <row r="43" spans="1:17" ht="24.75" customHeight="1">
      <c r="A43" s="40" t="s">
        <v>266</v>
      </c>
      <c r="B43" s="248" t="s">
        <v>268</v>
      </c>
      <c r="C43" s="249"/>
      <c r="D43" s="249"/>
      <c r="E43" s="249"/>
      <c r="F43" s="249"/>
      <c r="G43" s="249"/>
      <c r="H43" s="249"/>
      <c r="I43" s="250"/>
      <c r="J43" s="151">
        <f>J44</f>
        <v>0</v>
      </c>
      <c r="K43" s="114">
        <f>J43/J45</f>
        <v>0</v>
      </c>
      <c r="L43" s="115">
        <f>L44</f>
        <v>0</v>
      </c>
      <c r="M43" s="114">
        <f>L43/L45</f>
        <v>0</v>
      </c>
      <c r="N43" s="115">
        <f>N44</f>
        <v>685</v>
      </c>
      <c r="O43" s="117">
        <f>N43/N45</f>
        <v>0.0723237570344092</v>
      </c>
      <c r="P43" s="115">
        <f>P44</f>
        <v>0</v>
      </c>
      <c r="Q43" s="117">
        <f>P43/P45</f>
        <v>0</v>
      </c>
    </row>
    <row r="44" spans="1:17" ht="15" customHeight="1">
      <c r="A44" s="14" t="s">
        <v>267</v>
      </c>
      <c r="B44" s="240" t="s">
        <v>269</v>
      </c>
      <c r="C44" s="243"/>
      <c r="D44" s="243"/>
      <c r="E44" s="243"/>
      <c r="F44" s="243"/>
      <c r="G44" s="243"/>
      <c r="H44" s="243"/>
      <c r="I44" s="244"/>
      <c r="J44" s="152">
        <v>0</v>
      </c>
      <c r="K44" s="117">
        <f>J44/J45</f>
        <v>0</v>
      </c>
      <c r="L44" s="118">
        <v>0</v>
      </c>
      <c r="M44" s="117">
        <f>L44/L45</f>
        <v>0</v>
      </c>
      <c r="N44" s="118">
        <v>685</v>
      </c>
      <c r="O44" s="117">
        <f>N44/N45</f>
        <v>0.0723237570344092</v>
      </c>
      <c r="P44" s="118">
        <v>0</v>
      </c>
      <c r="Q44" s="117">
        <f>P44/P45</f>
        <v>0</v>
      </c>
    </row>
    <row r="45" spans="1:17" ht="18" customHeight="1">
      <c r="A45" s="33"/>
      <c r="B45" s="293" t="s">
        <v>22</v>
      </c>
      <c r="C45" s="294"/>
      <c r="D45" s="294"/>
      <c r="E45" s="294"/>
      <c r="F45" s="294"/>
      <c r="G45" s="294"/>
      <c r="H45" s="294"/>
      <c r="I45" s="295"/>
      <c r="J45" s="151">
        <f>J42+J38+J36+J32+J29+J24+J20+J17+J8+J15+J43</f>
        <v>8943.854</v>
      </c>
      <c r="K45" s="114">
        <f>J45/J45</f>
        <v>1</v>
      </c>
      <c r="L45" s="115">
        <f>L42+L38+L36+L32+L29+L24+L20+L17+L8+L15</f>
        <v>8681.699999999999</v>
      </c>
      <c r="M45" s="114">
        <f>M41+M37+M35+M32+M29+M24+M20+M17+M15+M8</f>
        <v>1</v>
      </c>
      <c r="N45" s="115">
        <f>N42+N38+N36+N32+N29+N24+N20+N17+N8+N15+N43</f>
        <v>9471.300000000001</v>
      </c>
      <c r="O45" s="114">
        <f>N45/N45</f>
        <v>1</v>
      </c>
      <c r="P45" s="115">
        <f>P42+P38+P36+P32+P29+P24+P20+P17+P8+P15+P43</f>
        <v>9328.6</v>
      </c>
      <c r="Q45" s="114">
        <f>P45/P45</f>
        <v>1</v>
      </c>
    </row>
    <row r="46" spans="14:17" ht="12.75">
      <c r="N46" s="143"/>
      <c r="O46" s="143"/>
      <c r="P46" s="143"/>
      <c r="Q46" s="143"/>
    </row>
    <row r="47" spans="14:17" ht="12.75">
      <c r="N47" s="143"/>
      <c r="O47" s="143"/>
      <c r="P47" s="143"/>
      <c r="Q47" s="143"/>
    </row>
    <row r="48" spans="14:17" ht="12.75">
      <c r="N48" s="143"/>
      <c r="O48" s="143"/>
      <c r="P48" s="143"/>
      <c r="Q48" s="143"/>
    </row>
    <row r="49" spans="14:17" ht="12.75">
      <c r="N49" s="143"/>
      <c r="O49" s="143"/>
      <c r="P49" s="143"/>
      <c r="Q49" s="143"/>
    </row>
  </sheetData>
  <sheetProtection/>
  <mergeCells count="42">
    <mergeCell ref="B42:I42"/>
    <mergeCell ref="B45:I45"/>
    <mergeCell ref="B34:I34"/>
    <mergeCell ref="B35:I35"/>
    <mergeCell ref="B36:I36"/>
    <mergeCell ref="B37:I37"/>
    <mergeCell ref="B38:I38"/>
    <mergeCell ref="B39:F39"/>
    <mergeCell ref="B43:I43"/>
    <mergeCell ref="B44:I44"/>
    <mergeCell ref="B30:I30"/>
    <mergeCell ref="B31:I31"/>
    <mergeCell ref="B32:I32"/>
    <mergeCell ref="B33:I33"/>
    <mergeCell ref="B40:F40"/>
    <mergeCell ref="B41:I41"/>
    <mergeCell ref="B24:I24"/>
    <mergeCell ref="B25:I25"/>
    <mergeCell ref="B26:I26"/>
    <mergeCell ref="B27:I27"/>
    <mergeCell ref="B28:I28"/>
    <mergeCell ref="B29:I29"/>
    <mergeCell ref="B18:I18"/>
    <mergeCell ref="B19:I19"/>
    <mergeCell ref="B20:I20"/>
    <mergeCell ref="B21:I21"/>
    <mergeCell ref="B22:I22"/>
    <mergeCell ref="B23:I23"/>
    <mergeCell ref="B12:I12"/>
    <mergeCell ref="B13:I13"/>
    <mergeCell ref="B14:I14"/>
    <mergeCell ref="B15:I15"/>
    <mergeCell ref="B16:I16"/>
    <mergeCell ref="B17:I17"/>
    <mergeCell ref="B10:I10"/>
    <mergeCell ref="B11:I11"/>
    <mergeCell ref="L1:Q1"/>
    <mergeCell ref="A4:Q4"/>
    <mergeCell ref="A5:Q5"/>
    <mergeCell ref="B7:I7"/>
    <mergeCell ref="B8:I8"/>
    <mergeCell ref="B9:I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0"/>
  <sheetViews>
    <sheetView zoomScale="110" zoomScaleNormal="110" zoomScalePageLayoutView="0" workbookViewId="0" topLeftCell="A1">
      <selection activeCell="I60" sqref="I60"/>
    </sheetView>
  </sheetViews>
  <sheetFormatPr defaultColWidth="9.00390625" defaultRowHeight="12.75"/>
  <cols>
    <col min="1" max="1" width="52.00390625" style="0" customWidth="1"/>
    <col min="2" max="2" width="5.875" style="0" customWidth="1"/>
    <col min="3" max="4" width="12.00390625" style="0" customWidth="1"/>
    <col min="5" max="5" width="9.25390625" style="0" customWidth="1"/>
    <col min="6" max="6" width="8.875" style="0" customWidth="1"/>
  </cols>
  <sheetData>
    <row r="1" spans="4:6" ht="15">
      <c r="D1" s="299" t="s">
        <v>90</v>
      </c>
      <c r="E1" s="299"/>
      <c r="F1" s="299"/>
    </row>
    <row r="2" spans="4:6" ht="7.5" customHeight="1">
      <c r="D2" s="8"/>
      <c r="E2" s="8"/>
      <c r="F2" s="8"/>
    </row>
    <row r="3" spans="1:6" ht="12.75">
      <c r="A3" s="289" t="s">
        <v>293</v>
      </c>
      <c r="B3" s="289"/>
      <c r="C3" s="289"/>
      <c r="D3" s="289"/>
      <c r="E3" s="289"/>
      <c r="F3" s="289"/>
    </row>
    <row r="4" spans="1:6" ht="12.75">
      <c r="A4" s="289" t="s">
        <v>246</v>
      </c>
      <c r="B4" s="289"/>
      <c r="C4" s="289"/>
      <c r="D4" s="289"/>
      <c r="E4" s="289"/>
      <c r="F4" s="289"/>
    </row>
    <row r="5" spans="1:6" ht="12.75" customHeight="1">
      <c r="A5" s="16"/>
      <c r="B5" s="16"/>
      <c r="C5" s="16"/>
      <c r="D5" s="16"/>
      <c r="E5" s="300" t="s">
        <v>0</v>
      </c>
      <c r="F5" s="300"/>
    </row>
    <row r="6" spans="1:6" ht="48" customHeight="1">
      <c r="A6" s="17" t="s">
        <v>25</v>
      </c>
      <c r="B6" s="17" t="s">
        <v>24</v>
      </c>
      <c r="C6" s="28" t="s">
        <v>272</v>
      </c>
      <c r="D6" s="28" t="s">
        <v>294</v>
      </c>
      <c r="E6" s="28" t="s">
        <v>259</v>
      </c>
      <c r="F6" s="29" t="s">
        <v>26</v>
      </c>
    </row>
    <row r="7" spans="1:6" ht="15.75" customHeight="1">
      <c r="A7" s="5" t="s">
        <v>27</v>
      </c>
      <c r="B7" s="5"/>
      <c r="C7" s="154">
        <f>C8+C9+C10+C11+C12+C13+C17+C21+C26+C31+C34+C38+C25+C28+C29+C30+C39</f>
        <v>3046.404</v>
      </c>
      <c r="D7" s="123">
        <f>D8+D9+D10+D11+D12+D13+D17+D21+D26+D31+D34+D38+D25+D28+D29+D30+D39</f>
        <v>2968.7999999999997</v>
      </c>
      <c r="E7" s="111">
        <f>D7/C7</f>
        <v>0.9745260313471226</v>
      </c>
      <c r="F7" s="124">
        <f>C7-D7</f>
        <v>77.60400000000027</v>
      </c>
    </row>
    <row r="8" spans="1:6" ht="13.5" customHeight="1">
      <c r="A8" s="53" t="s">
        <v>40</v>
      </c>
      <c r="B8" s="53">
        <v>211</v>
      </c>
      <c r="C8" s="155">
        <f>607.1+1485.9</f>
        <v>2093</v>
      </c>
      <c r="D8" s="126">
        <f>607.1+1481.1</f>
        <v>2088.2</v>
      </c>
      <c r="E8" s="109">
        <f aca="true" t="shared" si="0" ref="E8:E111">D8/C8</f>
        <v>0.9977066411849019</v>
      </c>
      <c r="F8" s="126">
        <f aca="true" t="shared" si="1" ref="F8:F111">C8-D8</f>
        <v>4.800000000000182</v>
      </c>
    </row>
    <row r="9" spans="1:6" ht="12.75" hidden="1">
      <c r="A9" s="53" t="s">
        <v>98</v>
      </c>
      <c r="B9" s="53">
        <v>212</v>
      </c>
      <c r="C9" s="155">
        <v>0</v>
      </c>
      <c r="D9" s="126">
        <v>0</v>
      </c>
      <c r="E9" s="109" t="e">
        <f t="shared" si="0"/>
        <v>#DIV/0!</v>
      </c>
      <c r="F9" s="126">
        <f t="shared" si="1"/>
        <v>0</v>
      </c>
    </row>
    <row r="10" spans="1:6" ht="11.25" customHeight="1">
      <c r="A10" s="53" t="s">
        <v>55</v>
      </c>
      <c r="B10" s="53">
        <v>213</v>
      </c>
      <c r="C10" s="155">
        <f>183.35+398.1</f>
        <v>581.45</v>
      </c>
      <c r="D10" s="126">
        <f>180.8+395.3</f>
        <v>576.1</v>
      </c>
      <c r="E10" s="109">
        <f t="shared" si="0"/>
        <v>0.9907988649066988</v>
      </c>
      <c r="F10" s="126">
        <f t="shared" si="1"/>
        <v>5.350000000000023</v>
      </c>
    </row>
    <row r="11" spans="1:6" ht="12" customHeight="1">
      <c r="A11" s="1" t="s">
        <v>56</v>
      </c>
      <c r="B11" s="53">
        <v>221</v>
      </c>
      <c r="C11" s="155">
        <v>20.4</v>
      </c>
      <c r="D11" s="126">
        <v>15.1</v>
      </c>
      <c r="E11" s="109">
        <f t="shared" si="0"/>
        <v>0.7401960784313726</v>
      </c>
      <c r="F11" s="126">
        <f t="shared" si="1"/>
        <v>5.299999999999999</v>
      </c>
    </row>
    <row r="12" spans="1:6" ht="12.75" hidden="1">
      <c r="A12" s="53" t="s">
        <v>108</v>
      </c>
      <c r="B12" s="53">
        <v>222</v>
      </c>
      <c r="C12" s="155">
        <v>0</v>
      </c>
      <c r="D12" s="126">
        <v>0</v>
      </c>
      <c r="E12" s="109">
        <v>0</v>
      </c>
      <c r="F12" s="126">
        <f t="shared" si="1"/>
        <v>0</v>
      </c>
    </row>
    <row r="13" spans="1:6" ht="12.75">
      <c r="A13" s="53" t="s">
        <v>28</v>
      </c>
      <c r="B13" s="53">
        <v>223</v>
      </c>
      <c r="C13" s="152">
        <f>C14+C15+C16</f>
        <v>98</v>
      </c>
      <c r="D13" s="116">
        <f>D14+D15+D16</f>
        <v>86.5</v>
      </c>
      <c r="E13" s="109">
        <f t="shared" si="0"/>
        <v>0.8826530612244898</v>
      </c>
      <c r="F13" s="126">
        <f t="shared" si="1"/>
        <v>11.5</v>
      </c>
    </row>
    <row r="14" spans="1:6" ht="12.75">
      <c r="A14" s="39" t="s">
        <v>49</v>
      </c>
      <c r="B14" s="39"/>
      <c r="C14" s="156">
        <v>47.1</v>
      </c>
      <c r="D14" s="128">
        <v>47.1</v>
      </c>
      <c r="E14" s="109">
        <f t="shared" si="0"/>
        <v>1</v>
      </c>
      <c r="F14" s="126">
        <f t="shared" si="1"/>
        <v>0</v>
      </c>
    </row>
    <row r="15" spans="1:6" ht="12.75">
      <c r="A15" s="39" t="s">
        <v>29</v>
      </c>
      <c r="B15" s="39"/>
      <c r="C15" s="156">
        <v>44.4</v>
      </c>
      <c r="D15" s="128">
        <v>38.8</v>
      </c>
      <c r="E15" s="109">
        <f t="shared" si="0"/>
        <v>0.8738738738738738</v>
      </c>
      <c r="F15" s="126">
        <f t="shared" si="1"/>
        <v>5.600000000000001</v>
      </c>
    </row>
    <row r="16" spans="1:6" ht="12.75">
      <c r="A16" s="101" t="s">
        <v>274</v>
      </c>
      <c r="B16" s="101"/>
      <c r="C16" s="156">
        <v>6.5</v>
      </c>
      <c r="D16" s="128">
        <v>0.6</v>
      </c>
      <c r="E16" s="117">
        <f t="shared" si="0"/>
        <v>0.0923076923076923</v>
      </c>
      <c r="F16" s="118">
        <f t="shared" si="1"/>
        <v>5.9</v>
      </c>
    </row>
    <row r="17" spans="1:6" ht="12.75" customHeight="1">
      <c r="A17" s="66" t="s">
        <v>30</v>
      </c>
      <c r="B17" s="66">
        <v>225</v>
      </c>
      <c r="C17" s="152">
        <f>C18+C19+C20</f>
        <v>56.3</v>
      </c>
      <c r="D17" s="118">
        <f>D18+D19+D20</f>
        <v>29</v>
      </c>
      <c r="E17" s="117">
        <f t="shared" si="0"/>
        <v>0.5150976909413855</v>
      </c>
      <c r="F17" s="118">
        <f t="shared" si="1"/>
        <v>27.299999999999997</v>
      </c>
    </row>
    <row r="18" spans="1:6" ht="12.75" hidden="1">
      <c r="A18" s="101" t="s">
        <v>140</v>
      </c>
      <c r="B18" s="66"/>
      <c r="C18" s="156">
        <v>0</v>
      </c>
      <c r="D18" s="128">
        <v>0</v>
      </c>
      <c r="E18" s="117" t="e">
        <f t="shared" si="0"/>
        <v>#DIV/0!</v>
      </c>
      <c r="F18" s="118">
        <f t="shared" si="1"/>
        <v>0</v>
      </c>
    </row>
    <row r="19" spans="1:6" ht="12.75">
      <c r="A19" s="101" t="s">
        <v>100</v>
      </c>
      <c r="B19" s="66"/>
      <c r="C19" s="156">
        <v>9.3</v>
      </c>
      <c r="D19" s="128">
        <v>9.3</v>
      </c>
      <c r="E19" s="117">
        <f t="shared" si="0"/>
        <v>1</v>
      </c>
      <c r="F19" s="118">
        <f t="shared" si="1"/>
        <v>0</v>
      </c>
    </row>
    <row r="20" spans="1:6" ht="12.75">
      <c r="A20" s="166" t="s">
        <v>151</v>
      </c>
      <c r="B20" s="101"/>
      <c r="C20" s="156">
        <f>56.3-9.3</f>
        <v>47</v>
      </c>
      <c r="D20" s="128">
        <v>19.7</v>
      </c>
      <c r="E20" s="117">
        <f>D20/C20</f>
        <v>0.41914893617021276</v>
      </c>
      <c r="F20" s="118">
        <f t="shared" si="1"/>
        <v>27.3</v>
      </c>
    </row>
    <row r="21" spans="1:6" ht="12.75" customHeight="1">
      <c r="A21" s="53" t="s">
        <v>31</v>
      </c>
      <c r="B21" s="53">
        <v>226</v>
      </c>
      <c r="C21" s="152">
        <f>C22+C23+C24</f>
        <v>51.3</v>
      </c>
      <c r="D21" s="118">
        <f>D22+D23+D24</f>
        <v>50.7</v>
      </c>
      <c r="E21" s="117">
        <f t="shared" si="0"/>
        <v>0.9883040935672516</v>
      </c>
      <c r="F21" s="118">
        <f t="shared" si="1"/>
        <v>0.5999999999999943</v>
      </c>
    </row>
    <row r="22" spans="1:6" ht="12.75" hidden="1">
      <c r="A22" s="39" t="s">
        <v>152</v>
      </c>
      <c r="B22" s="53"/>
      <c r="C22" s="156">
        <v>0</v>
      </c>
      <c r="D22" s="128">
        <v>0</v>
      </c>
      <c r="E22" s="117">
        <v>0</v>
      </c>
      <c r="F22" s="118">
        <f t="shared" si="1"/>
        <v>0</v>
      </c>
    </row>
    <row r="23" spans="1:6" ht="12.75" hidden="1">
      <c r="A23" s="39" t="s">
        <v>101</v>
      </c>
      <c r="B23" s="53"/>
      <c r="C23" s="156">
        <v>0</v>
      </c>
      <c r="D23" s="128">
        <v>0</v>
      </c>
      <c r="E23" s="117" t="e">
        <f t="shared" si="0"/>
        <v>#DIV/0!</v>
      </c>
      <c r="F23" s="118">
        <f t="shared" si="1"/>
        <v>0</v>
      </c>
    </row>
    <row r="24" spans="1:6" ht="12.75">
      <c r="A24" s="63" t="s">
        <v>183</v>
      </c>
      <c r="B24" s="39"/>
      <c r="C24" s="156">
        <v>51.3</v>
      </c>
      <c r="D24" s="128">
        <v>50.7</v>
      </c>
      <c r="E24" s="117">
        <f t="shared" si="0"/>
        <v>0.9883040935672516</v>
      </c>
      <c r="F24" s="118">
        <f t="shared" si="1"/>
        <v>0.5999999999999943</v>
      </c>
    </row>
    <row r="25" spans="1:6" ht="12.75">
      <c r="A25" s="2" t="s">
        <v>248</v>
      </c>
      <c r="B25" s="39">
        <v>227</v>
      </c>
      <c r="C25" s="155">
        <v>0</v>
      </c>
      <c r="D25" s="131">
        <v>0</v>
      </c>
      <c r="E25" s="109" t="e">
        <f t="shared" si="0"/>
        <v>#DIV/0!</v>
      </c>
      <c r="F25" s="126">
        <f t="shared" si="1"/>
        <v>0</v>
      </c>
    </row>
    <row r="26" spans="1:6" ht="12" customHeight="1">
      <c r="A26" s="1" t="s">
        <v>249</v>
      </c>
      <c r="B26" s="53">
        <v>291</v>
      </c>
      <c r="C26" s="155">
        <f>C27</f>
        <v>12</v>
      </c>
      <c r="D26" s="125">
        <f>D27</f>
        <v>11.4</v>
      </c>
      <c r="E26" s="109">
        <f t="shared" si="0"/>
        <v>0.9500000000000001</v>
      </c>
      <c r="F26" s="126">
        <f t="shared" si="1"/>
        <v>0.5999999999999996</v>
      </c>
    </row>
    <row r="27" spans="1:6" ht="12.75">
      <c r="A27" s="39" t="s">
        <v>109</v>
      </c>
      <c r="B27" s="53"/>
      <c r="C27" s="157">
        <v>12</v>
      </c>
      <c r="D27" s="130">
        <v>11.4</v>
      </c>
      <c r="E27" s="109">
        <f t="shared" si="0"/>
        <v>0.9500000000000001</v>
      </c>
      <c r="F27" s="126">
        <f t="shared" si="1"/>
        <v>0.5999999999999996</v>
      </c>
    </row>
    <row r="28" spans="1:6" ht="25.5">
      <c r="A28" s="2" t="s">
        <v>250</v>
      </c>
      <c r="B28" s="53">
        <v>292</v>
      </c>
      <c r="C28" s="157">
        <v>1.5</v>
      </c>
      <c r="D28" s="130">
        <v>1.4</v>
      </c>
      <c r="E28" s="109">
        <f t="shared" si="0"/>
        <v>0.9333333333333332</v>
      </c>
      <c r="F28" s="126">
        <f t="shared" si="1"/>
        <v>0.10000000000000009</v>
      </c>
    </row>
    <row r="29" spans="1:6" ht="22.5" customHeight="1">
      <c r="A29" s="2" t="s">
        <v>251</v>
      </c>
      <c r="B29" s="53">
        <v>296</v>
      </c>
      <c r="C29" s="157">
        <v>0</v>
      </c>
      <c r="D29" s="130">
        <v>0</v>
      </c>
      <c r="E29" s="109" t="e">
        <f t="shared" si="0"/>
        <v>#DIV/0!</v>
      </c>
      <c r="F29" s="126">
        <f t="shared" si="1"/>
        <v>0</v>
      </c>
    </row>
    <row r="30" spans="1:6" ht="12.75">
      <c r="A30" s="1" t="s">
        <v>252</v>
      </c>
      <c r="B30" s="53">
        <v>297</v>
      </c>
      <c r="C30" s="157">
        <v>2</v>
      </c>
      <c r="D30" s="130">
        <v>1.9</v>
      </c>
      <c r="E30" s="109">
        <f t="shared" si="0"/>
        <v>0.95</v>
      </c>
      <c r="F30" s="126">
        <f t="shared" si="1"/>
        <v>0.10000000000000009</v>
      </c>
    </row>
    <row r="31" spans="1:6" ht="12.75">
      <c r="A31" s="53" t="s">
        <v>33</v>
      </c>
      <c r="B31" s="53">
        <v>310</v>
      </c>
      <c r="C31" s="155">
        <f>C32+C33</f>
        <v>36.354</v>
      </c>
      <c r="D31" s="126">
        <f>D32</f>
        <v>15.1</v>
      </c>
      <c r="E31" s="109">
        <f t="shared" si="0"/>
        <v>0.41536007041866096</v>
      </c>
      <c r="F31" s="126">
        <f t="shared" si="1"/>
        <v>21.253999999999998</v>
      </c>
    </row>
    <row r="32" spans="1:6" ht="12.75">
      <c r="A32" s="39" t="s">
        <v>110</v>
      </c>
      <c r="B32" s="39"/>
      <c r="C32" s="157">
        <f>21.3+15.054</f>
        <v>36.354</v>
      </c>
      <c r="D32" s="130">
        <f>15.1</f>
        <v>15.1</v>
      </c>
      <c r="E32" s="109">
        <f t="shared" si="0"/>
        <v>0.41536007041866096</v>
      </c>
      <c r="F32" s="126">
        <f t="shared" si="1"/>
        <v>21.253999999999998</v>
      </c>
    </row>
    <row r="33" spans="1:6" ht="12.75">
      <c r="A33" s="39" t="s">
        <v>253</v>
      </c>
      <c r="B33" s="39"/>
      <c r="C33" s="157">
        <v>0</v>
      </c>
      <c r="D33" s="130">
        <v>0</v>
      </c>
      <c r="E33" s="109" t="e">
        <f t="shared" si="0"/>
        <v>#DIV/0!</v>
      </c>
      <c r="F33" s="126">
        <f t="shared" si="1"/>
        <v>0</v>
      </c>
    </row>
    <row r="34" spans="1:6" ht="26.25" customHeight="1">
      <c r="A34" s="2" t="s">
        <v>255</v>
      </c>
      <c r="B34" s="53">
        <v>346</v>
      </c>
      <c r="C34" s="152">
        <f>C36</f>
        <v>14.2</v>
      </c>
      <c r="D34" s="116">
        <f>D36</f>
        <v>14.100000000000001</v>
      </c>
      <c r="E34" s="109">
        <f t="shared" si="0"/>
        <v>0.9929577464788734</v>
      </c>
      <c r="F34" s="126">
        <f t="shared" si="1"/>
        <v>0.09999999999999787</v>
      </c>
    </row>
    <row r="35" spans="1:6" ht="12.75" hidden="1">
      <c r="A35" s="53" t="s">
        <v>36</v>
      </c>
      <c r="B35" s="53"/>
      <c r="C35" s="156"/>
      <c r="D35" s="128">
        <v>15</v>
      </c>
      <c r="E35" s="109" t="e">
        <f t="shared" si="0"/>
        <v>#DIV/0!</v>
      </c>
      <c r="F35" s="126">
        <f t="shared" si="1"/>
        <v>-15</v>
      </c>
    </row>
    <row r="36" spans="1:6" ht="14.25" customHeight="1">
      <c r="A36" s="39" t="s">
        <v>254</v>
      </c>
      <c r="B36" s="53"/>
      <c r="C36" s="156">
        <v>14.2</v>
      </c>
      <c r="D36" s="128">
        <f>10.4+3.7</f>
        <v>14.100000000000001</v>
      </c>
      <c r="E36" s="109">
        <f t="shared" si="0"/>
        <v>0.9929577464788734</v>
      </c>
      <c r="F36" s="126">
        <f t="shared" si="1"/>
        <v>0.09999999999999787</v>
      </c>
    </row>
    <row r="37" spans="1:6" ht="12.75" hidden="1">
      <c r="A37" s="39" t="s">
        <v>99</v>
      </c>
      <c r="B37" s="53"/>
      <c r="C37" s="156">
        <v>2.6</v>
      </c>
      <c r="D37" s="128">
        <v>0</v>
      </c>
      <c r="E37" s="109">
        <f t="shared" si="0"/>
        <v>0</v>
      </c>
      <c r="F37" s="126">
        <f t="shared" si="1"/>
        <v>2.6</v>
      </c>
    </row>
    <row r="38" spans="1:6" ht="12.75">
      <c r="A38" s="1" t="s">
        <v>143</v>
      </c>
      <c r="B38" s="53">
        <v>251</v>
      </c>
      <c r="C38" s="155">
        <v>79.9</v>
      </c>
      <c r="D38" s="126">
        <v>79.3</v>
      </c>
      <c r="E38" s="109">
        <f t="shared" si="0"/>
        <v>0.9924906132665832</v>
      </c>
      <c r="F38" s="126">
        <f t="shared" si="1"/>
        <v>0.6000000000000085</v>
      </c>
    </row>
    <row r="39" spans="1:6" ht="12.75">
      <c r="A39" s="121" t="s">
        <v>260</v>
      </c>
      <c r="B39" s="66">
        <v>200</v>
      </c>
      <c r="C39" s="152">
        <v>0</v>
      </c>
      <c r="D39" s="118">
        <v>0</v>
      </c>
      <c r="E39" s="117" t="e">
        <f t="shared" si="0"/>
        <v>#DIV/0!</v>
      </c>
      <c r="F39" s="118">
        <f t="shared" si="1"/>
        <v>0</v>
      </c>
    </row>
    <row r="40" spans="1:6" ht="12.75">
      <c r="A40" s="5" t="s">
        <v>51</v>
      </c>
      <c r="B40" s="5"/>
      <c r="C40" s="144">
        <f>C41+C42+C44+C46+C43</f>
        <v>85.8</v>
      </c>
      <c r="D40" s="86">
        <f>D41+D42+D44+D46+D43</f>
        <v>85.8</v>
      </c>
      <c r="E40" s="111">
        <f t="shared" si="0"/>
        <v>1</v>
      </c>
      <c r="F40" s="124">
        <f t="shared" si="1"/>
        <v>0</v>
      </c>
    </row>
    <row r="41" spans="1:6" ht="12.75">
      <c r="A41" s="53" t="s">
        <v>40</v>
      </c>
      <c r="B41" s="53">
        <v>211</v>
      </c>
      <c r="C41" s="155">
        <v>53.7</v>
      </c>
      <c r="D41" s="126">
        <v>53.7</v>
      </c>
      <c r="E41" s="109">
        <f t="shared" si="0"/>
        <v>1</v>
      </c>
      <c r="F41" s="126">
        <f t="shared" si="1"/>
        <v>0</v>
      </c>
    </row>
    <row r="42" spans="1:6" ht="12.75">
      <c r="A42" s="53" t="s">
        <v>55</v>
      </c>
      <c r="B42" s="53">
        <v>213</v>
      </c>
      <c r="C42" s="155">
        <v>16.2</v>
      </c>
      <c r="D42" s="126">
        <v>16.2</v>
      </c>
      <c r="E42" s="109">
        <f t="shared" si="0"/>
        <v>1</v>
      </c>
      <c r="F42" s="126">
        <f t="shared" si="1"/>
        <v>0</v>
      </c>
    </row>
    <row r="43" spans="1:6" ht="12.75" hidden="1">
      <c r="A43" s="53" t="s">
        <v>168</v>
      </c>
      <c r="B43" s="53">
        <v>225</v>
      </c>
      <c r="C43" s="155">
        <v>0</v>
      </c>
      <c r="D43" s="126">
        <v>0</v>
      </c>
      <c r="E43" s="109" t="e">
        <f t="shared" si="0"/>
        <v>#DIV/0!</v>
      </c>
      <c r="F43" s="126">
        <f t="shared" si="1"/>
        <v>0</v>
      </c>
    </row>
    <row r="44" spans="1:6" ht="12.75">
      <c r="A44" s="53" t="s">
        <v>33</v>
      </c>
      <c r="B44" s="53">
        <v>310</v>
      </c>
      <c r="C44" s="155">
        <f>C45</f>
        <v>11.6</v>
      </c>
      <c r="D44" s="126">
        <f>D45</f>
        <v>11.6</v>
      </c>
      <c r="E44" s="109">
        <f t="shared" si="0"/>
        <v>1</v>
      </c>
      <c r="F44" s="126">
        <f t="shared" si="1"/>
        <v>0</v>
      </c>
    </row>
    <row r="45" spans="1:6" ht="12.75">
      <c r="A45" s="39" t="s">
        <v>34</v>
      </c>
      <c r="B45" s="39"/>
      <c r="C45" s="157">
        <v>11.6</v>
      </c>
      <c r="D45" s="130">
        <v>11.6</v>
      </c>
      <c r="E45" s="109">
        <f t="shared" si="0"/>
        <v>1</v>
      </c>
      <c r="F45" s="126">
        <f t="shared" si="1"/>
        <v>0</v>
      </c>
    </row>
    <row r="46" spans="1:6" ht="25.5">
      <c r="A46" s="2" t="s">
        <v>255</v>
      </c>
      <c r="B46" s="53">
        <v>346</v>
      </c>
      <c r="C46" s="155">
        <f>C47</f>
        <v>4.3</v>
      </c>
      <c r="D46" s="126">
        <f>D47</f>
        <v>4.3</v>
      </c>
      <c r="E46" s="109">
        <f t="shared" si="0"/>
        <v>1</v>
      </c>
      <c r="F46" s="126">
        <f t="shared" si="1"/>
        <v>0</v>
      </c>
    </row>
    <row r="47" spans="1:6" ht="12" customHeight="1">
      <c r="A47" s="39" t="s">
        <v>254</v>
      </c>
      <c r="B47" s="53"/>
      <c r="C47" s="155">
        <v>4.3</v>
      </c>
      <c r="D47" s="126">
        <v>4.3</v>
      </c>
      <c r="E47" s="109">
        <f t="shared" si="0"/>
        <v>1</v>
      </c>
      <c r="F47" s="126">
        <f t="shared" si="1"/>
        <v>0</v>
      </c>
    </row>
    <row r="48" spans="1:6" ht="24.75" customHeight="1" hidden="1">
      <c r="A48" s="4" t="s">
        <v>96</v>
      </c>
      <c r="B48" s="53"/>
      <c r="C48" s="144">
        <f>C49+C50+C51+C52</f>
        <v>0</v>
      </c>
      <c r="D48" s="124">
        <f>D49+D50+D51+D52</f>
        <v>0</v>
      </c>
      <c r="E48" s="111">
        <v>0</v>
      </c>
      <c r="F48" s="124">
        <f t="shared" si="1"/>
        <v>0</v>
      </c>
    </row>
    <row r="49" spans="1:8" ht="11.25" customHeight="1" hidden="1">
      <c r="A49" s="39" t="s">
        <v>101</v>
      </c>
      <c r="B49" s="54">
        <v>225</v>
      </c>
      <c r="C49" s="158">
        <v>0</v>
      </c>
      <c r="D49" s="132">
        <v>0</v>
      </c>
      <c r="E49" s="109">
        <v>0</v>
      </c>
      <c r="F49" s="126">
        <f t="shared" si="1"/>
        <v>0</v>
      </c>
      <c r="G49" s="36"/>
      <c r="H49" s="36"/>
    </row>
    <row r="50" spans="1:8" ht="13.5" customHeight="1" hidden="1">
      <c r="A50" s="39" t="s">
        <v>34</v>
      </c>
      <c r="B50" s="54">
        <v>310</v>
      </c>
      <c r="C50" s="158">
        <v>0</v>
      </c>
      <c r="D50" s="132">
        <v>0</v>
      </c>
      <c r="E50" s="109">
        <v>0</v>
      </c>
      <c r="F50" s="126">
        <f t="shared" si="1"/>
        <v>0</v>
      </c>
      <c r="G50" s="36"/>
      <c r="H50" s="36"/>
    </row>
    <row r="51" spans="1:8" ht="15" customHeight="1" hidden="1">
      <c r="A51" s="39" t="s">
        <v>116</v>
      </c>
      <c r="B51" s="54">
        <v>226</v>
      </c>
      <c r="C51" s="158">
        <v>0</v>
      </c>
      <c r="D51" s="132">
        <v>0</v>
      </c>
      <c r="E51" s="109">
        <v>0</v>
      </c>
      <c r="F51" s="126">
        <f t="shared" si="1"/>
        <v>0</v>
      </c>
      <c r="G51" s="36"/>
      <c r="H51" s="36"/>
    </row>
    <row r="52" spans="1:8" ht="12.75" customHeight="1" hidden="1">
      <c r="A52" s="39" t="s">
        <v>37</v>
      </c>
      <c r="B52" s="54">
        <v>340</v>
      </c>
      <c r="C52" s="158">
        <v>0</v>
      </c>
      <c r="D52" s="132">
        <v>0</v>
      </c>
      <c r="E52" s="109">
        <v>0</v>
      </c>
      <c r="F52" s="126">
        <f>C52-D52</f>
        <v>0</v>
      </c>
      <c r="G52" s="36"/>
      <c r="H52" s="36"/>
    </row>
    <row r="53" spans="1:8" ht="17.25" customHeight="1" hidden="1">
      <c r="A53" s="62" t="s">
        <v>107</v>
      </c>
      <c r="B53" s="54"/>
      <c r="C53" s="159">
        <f>C54+C56+C55</f>
        <v>0</v>
      </c>
      <c r="D53" s="133">
        <f>D54+D56+D55</f>
        <v>0</v>
      </c>
      <c r="E53" s="111">
        <v>0</v>
      </c>
      <c r="F53" s="124">
        <f t="shared" si="1"/>
        <v>0</v>
      </c>
      <c r="G53" s="36"/>
      <c r="H53" s="36"/>
    </row>
    <row r="54" spans="1:8" ht="11.25" customHeight="1" hidden="1">
      <c r="A54" s="42" t="s">
        <v>153</v>
      </c>
      <c r="B54" s="54">
        <v>225</v>
      </c>
      <c r="C54" s="158">
        <v>0</v>
      </c>
      <c r="D54" s="132">
        <v>0</v>
      </c>
      <c r="E54" s="109">
        <v>0</v>
      </c>
      <c r="F54" s="126">
        <f t="shared" si="1"/>
        <v>0</v>
      </c>
      <c r="G54" s="36"/>
      <c r="H54" s="36"/>
    </row>
    <row r="55" spans="1:8" ht="14.25" customHeight="1" hidden="1">
      <c r="A55" s="42" t="s">
        <v>150</v>
      </c>
      <c r="B55" s="54">
        <v>226</v>
      </c>
      <c r="C55" s="158">
        <v>0</v>
      </c>
      <c r="D55" s="132">
        <v>0</v>
      </c>
      <c r="E55" s="109">
        <v>0</v>
      </c>
      <c r="F55" s="126">
        <f t="shared" si="1"/>
        <v>0</v>
      </c>
      <c r="G55" s="36"/>
      <c r="H55" s="36"/>
    </row>
    <row r="56" spans="1:8" ht="15.75" customHeight="1" hidden="1">
      <c r="A56" s="42" t="s">
        <v>150</v>
      </c>
      <c r="B56" s="54">
        <v>251</v>
      </c>
      <c r="C56" s="158">
        <v>0</v>
      </c>
      <c r="D56" s="132">
        <v>0</v>
      </c>
      <c r="E56" s="109">
        <v>0</v>
      </c>
      <c r="F56" s="126">
        <f t="shared" si="1"/>
        <v>0</v>
      </c>
      <c r="G56" s="36"/>
      <c r="H56" s="36"/>
    </row>
    <row r="57" spans="1:8" ht="16.5" customHeight="1">
      <c r="A57" s="67" t="s">
        <v>181</v>
      </c>
      <c r="B57" s="54"/>
      <c r="C57" s="159">
        <f>C59+C60+C66+C67+C58+C65+C64</f>
        <v>1483.4</v>
      </c>
      <c r="D57" s="159">
        <f>D59+D60+D66+D67+D58+D65+D64</f>
        <v>1342.1999999999998</v>
      </c>
      <c r="E57" s="111">
        <f t="shared" si="0"/>
        <v>0.9048132668194686</v>
      </c>
      <c r="F57" s="124">
        <f t="shared" si="1"/>
        <v>141.20000000000027</v>
      </c>
      <c r="G57" s="36"/>
      <c r="H57" s="36"/>
    </row>
    <row r="58" spans="1:8" ht="13.5" customHeight="1">
      <c r="A58" s="62" t="s">
        <v>245</v>
      </c>
      <c r="B58" s="54">
        <v>223</v>
      </c>
      <c r="C58" s="158">
        <v>224.4</v>
      </c>
      <c r="D58" s="132">
        <v>153</v>
      </c>
      <c r="E58" s="109">
        <f t="shared" si="0"/>
        <v>0.6818181818181818</v>
      </c>
      <c r="F58" s="126">
        <f t="shared" si="1"/>
        <v>71.4</v>
      </c>
      <c r="G58" s="36"/>
      <c r="H58" s="36"/>
    </row>
    <row r="59" spans="1:8" ht="13.5" customHeight="1">
      <c r="A59" s="62" t="s">
        <v>167</v>
      </c>
      <c r="B59" s="54">
        <v>225</v>
      </c>
      <c r="C59" s="158">
        <v>984.09</v>
      </c>
      <c r="D59" s="132">
        <v>915.9</v>
      </c>
      <c r="E59" s="109">
        <f t="shared" si="0"/>
        <v>0.9307075572356186</v>
      </c>
      <c r="F59" s="126">
        <f t="shared" si="1"/>
        <v>68.19000000000005</v>
      </c>
      <c r="G59" s="36"/>
      <c r="H59" s="36"/>
    </row>
    <row r="60" spans="1:8" ht="12.75" customHeight="1">
      <c r="A60" s="168" t="s">
        <v>170</v>
      </c>
      <c r="B60" s="163">
        <v>226</v>
      </c>
      <c r="C60" s="164">
        <f>C61+C62+C63</f>
        <v>221.3</v>
      </c>
      <c r="D60" s="164">
        <f>D61+D62+D63</f>
        <v>221.20000000000002</v>
      </c>
      <c r="E60" s="117">
        <f t="shared" si="0"/>
        <v>0.9995481247175779</v>
      </c>
      <c r="F60" s="118">
        <f aca="true" t="shared" si="2" ref="F60:F67">C60-D60</f>
        <v>0.09999999999999432</v>
      </c>
      <c r="G60" s="36"/>
      <c r="H60" s="36"/>
    </row>
    <row r="61" spans="1:8" ht="12" customHeight="1">
      <c r="A61" s="100" t="s">
        <v>264</v>
      </c>
      <c r="B61" s="163"/>
      <c r="C61" s="169">
        <v>13.5</v>
      </c>
      <c r="D61" s="170">
        <v>13.4</v>
      </c>
      <c r="E61" s="171">
        <f t="shared" si="0"/>
        <v>0.9925925925925926</v>
      </c>
      <c r="F61" s="128">
        <f t="shared" si="2"/>
        <v>0.09999999999999964</v>
      </c>
      <c r="G61" s="36"/>
      <c r="H61" s="36"/>
    </row>
    <row r="62" spans="1:8" ht="12" customHeight="1">
      <c r="A62" s="100" t="s">
        <v>284</v>
      </c>
      <c r="B62" s="163"/>
      <c r="C62" s="169">
        <v>35</v>
      </c>
      <c r="D62" s="170">
        <v>35</v>
      </c>
      <c r="E62" s="171">
        <f t="shared" si="0"/>
        <v>1</v>
      </c>
      <c r="F62" s="128">
        <f t="shared" si="2"/>
        <v>0</v>
      </c>
      <c r="G62" s="36"/>
      <c r="H62" s="36"/>
    </row>
    <row r="63" spans="1:8" ht="12.75" customHeight="1">
      <c r="A63" s="100" t="s">
        <v>283</v>
      </c>
      <c r="B63" s="163"/>
      <c r="C63" s="169">
        <v>172.8</v>
      </c>
      <c r="D63" s="170">
        <v>172.8</v>
      </c>
      <c r="E63" s="171">
        <f t="shared" si="0"/>
        <v>1</v>
      </c>
      <c r="F63" s="128">
        <f t="shared" si="2"/>
        <v>0</v>
      </c>
      <c r="G63" s="36"/>
      <c r="H63" s="36"/>
    </row>
    <row r="64" spans="1:8" ht="12.75" customHeight="1">
      <c r="A64" s="162" t="s">
        <v>282</v>
      </c>
      <c r="B64" s="163">
        <v>227</v>
      </c>
      <c r="C64" s="164">
        <v>14</v>
      </c>
      <c r="D64" s="165">
        <v>13.9</v>
      </c>
      <c r="E64" s="117">
        <f t="shared" si="0"/>
        <v>0.9928571428571429</v>
      </c>
      <c r="F64" s="118">
        <f t="shared" si="2"/>
        <v>0.09999999999999964</v>
      </c>
      <c r="G64" s="36"/>
      <c r="H64" s="36"/>
    </row>
    <row r="65" spans="1:8" ht="13.5" customHeight="1">
      <c r="A65" s="62" t="s">
        <v>143</v>
      </c>
      <c r="B65" s="54">
        <v>251</v>
      </c>
      <c r="C65" s="158">
        <v>28.61</v>
      </c>
      <c r="D65" s="132">
        <v>28.1</v>
      </c>
      <c r="E65" s="109">
        <f t="shared" si="0"/>
        <v>0.9821740650122336</v>
      </c>
      <c r="F65" s="126">
        <f t="shared" si="2"/>
        <v>0.509999999999998</v>
      </c>
      <c r="G65" s="36"/>
      <c r="H65" s="36"/>
    </row>
    <row r="66" spans="1:8" ht="15.75" customHeight="1" hidden="1">
      <c r="A66" s="62" t="s">
        <v>169</v>
      </c>
      <c r="B66" s="54">
        <v>310</v>
      </c>
      <c r="C66" s="158">
        <v>0</v>
      </c>
      <c r="D66" s="132">
        <v>0</v>
      </c>
      <c r="E66" s="109" t="e">
        <f t="shared" si="0"/>
        <v>#DIV/0!</v>
      </c>
      <c r="F66" s="126">
        <f t="shared" si="2"/>
        <v>0</v>
      </c>
      <c r="G66" s="36"/>
      <c r="H66" s="36"/>
    </row>
    <row r="67" spans="1:8" ht="23.25" customHeight="1">
      <c r="A67" s="2" t="s">
        <v>255</v>
      </c>
      <c r="B67" s="53">
        <v>346</v>
      </c>
      <c r="C67" s="158">
        <v>11</v>
      </c>
      <c r="D67" s="132">
        <v>10.1</v>
      </c>
      <c r="E67" s="109">
        <f t="shared" si="0"/>
        <v>0.9181818181818181</v>
      </c>
      <c r="F67" s="126">
        <f t="shared" si="2"/>
        <v>0.9000000000000004</v>
      </c>
      <c r="G67" s="36"/>
      <c r="H67" s="36"/>
    </row>
    <row r="68" spans="1:6" ht="12.75">
      <c r="A68" s="5" t="s">
        <v>12</v>
      </c>
      <c r="B68" s="5"/>
      <c r="C68" s="154">
        <f>C71+C74+C87+C79+C85+C69+C70+C82+C83+C89+C81+C84+C88</f>
        <v>2930.5</v>
      </c>
      <c r="D68" s="123">
        <f>D71+D74+D87+D79+D85+D69+D70+D82+D83+D89+D81+D84+D88</f>
        <v>2901.5</v>
      </c>
      <c r="E68" s="111">
        <f t="shared" si="0"/>
        <v>0.9901040778024228</v>
      </c>
      <c r="F68" s="124">
        <f t="shared" si="1"/>
        <v>29</v>
      </c>
    </row>
    <row r="69" spans="1:6" ht="12.75">
      <c r="A69" s="53" t="s">
        <v>40</v>
      </c>
      <c r="B69" s="53">
        <v>211</v>
      </c>
      <c r="C69" s="160">
        <f>76.8+1401</f>
        <v>1477.8</v>
      </c>
      <c r="D69" s="134">
        <f>76.8+1399</f>
        <v>1475.8</v>
      </c>
      <c r="E69" s="109">
        <f t="shared" si="0"/>
        <v>0.9986466368926783</v>
      </c>
      <c r="F69" s="126">
        <f t="shared" si="1"/>
        <v>2</v>
      </c>
    </row>
    <row r="70" spans="1:6" ht="12.75">
      <c r="A70" s="53" t="s">
        <v>55</v>
      </c>
      <c r="B70" s="53">
        <v>213</v>
      </c>
      <c r="C70" s="160">
        <f>23.2+423.1</f>
        <v>446.3</v>
      </c>
      <c r="D70" s="134">
        <f>23.2+420.9</f>
        <v>444.09999999999997</v>
      </c>
      <c r="E70" s="109">
        <f t="shared" si="0"/>
        <v>0.9950705803271341</v>
      </c>
      <c r="F70" s="126">
        <f t="shared" si="1"/>
        <v>2.2000000000000455</v>
      </c>
    </row>
    <row r="71" spans="1:6" ht="12.75" customHeight="1">
      <c r="A71" s="5" t="s">
        <v>173</v>
      </c>
      <c r="B71" s="53">
        <v>223</v>
      </c>
      <c r="C71" s="160">
        <f>C72+C73</f>
        <v>112.19999999999999</v>
      </c>
      <c r="D71" s="160">
        <f>D72+D73</f>
        <v>108.3</v>
      </c>
      <c r="E71" s="109">
        <f t="shared" si="0"/>
        <v>0.96524064171123</v>
      </c>
      <c r="F71" s="126">
        <f t="shared" si="1"/>
        <v>3.8999999999999915</v>
      </c>
    </row>
    <row r="72" spans="1:6" ht="12.75">
      <c r="A72" s="43" t="s">
        <v>178</v>
      </c>
      <c r="B72" s="53"/>
      <c r="C72" s="160">
        <v>111.6</v>
      </c>
      <c r="D72" s="134">
        <v>107.7</v>
      </c>
      <c r="E72" s="109">
        <f t="shared" si="0"/>
        <v>0.9650537634408602</v>
      </c>
      <c r="F72" s="126">
        <f t="shared" si="1"/>
        <v>3.8999999999999915</v>
      </c>
    </row>
    <row r="73" spans="1:6" ht="12.75">
      <c r="A73" s="101" t="s">
        <v>274</v>
      </c>
      <c r="B73" s="66"/>
      <c r="C73" s="152">
        <v>0.6</v>
      </c>
      <c r="D73" s="118">
        <v>0.6</v>
      </c>
      <c r="E73" s="117">
        <f t="shared" si="0"/>
        <v>1</v>
      </c>
      <c r="F73" s="118">
        <f t="shared" si="1"/>
        <v>0</v>
      </c>
    </row>
    <row r="74" spans="1:6" ht="15.75" customHeight="1">
      <c r="A74" s="1" t="s">
        <v>113</v>
      </c>
      <c r="B74" s="53">
        <v>225</v>
      </c>
      <c r="C74" s="160">
        <f>C76+C78+C77</f>
        <v>176.7</v>
      </c>
      <c r="D74" s="134">
        <f>D76+D78+D77</f>
        <v>176.7</v>
      </c>
      <c r="E74" s="109">
        <f t="shared" si="0"/>
        <v>1</v>
      </c>
      <c r="F74" s="126">
        <f t="shared" si="1"/>
        <v>0</v>
      </c>
    </row>
    <row r="75" spans="1:6" ht="7.5" customHeight="1" hidden="1">
      <c r="A75" s="39" t="s">
        <v>114</v>
      </c>
      <c r="B75" s="43"/>
      <c r="C75" s="161">
        <v>0</v>
      </c>
      <c r="D75" s="131">
        <v>0</v>
      </c>
      <c r="E75" s="109" t="e">
        <f t="shared" si="0"/>
        <v>#DIV/0!</v>
      </c>
      <c r="F75" s="126">
        <f t="shared" si="1"/>
        <v>0</v>
      </c>
    </row>
    <row r="76" spans="1:6" ht="12.75" customHeight="1">
      <c r="A76" s="39" t="s">
        <v>171</v>
      </c>
      <c r="B76" s="43"/>
      <c r="C76" s="161">
        <v>62.1</v>
      </c>
      <c r="D76" s="131">
        <v>62.1</v>
      </c>
      <c r="E76" s="109">
        <f t="shared" si="0"/>
        <v>1</v>
      </c>
      <c r="F76" s="126">
        <f t="shared" si="1"/>
        <v>0</v>
      </c>
    </row>
    <row r="77" spans="1:6" ht="12.75" hidden="1">
      <c r="A77" s="39" t="s">
        <v>151</v>
      </c>
      <c r="B77" s="43"/>
      <c r="C77" s="161">
        <v>0</v>
      </c>
      <c r="D77" s="131">
        <v>0</v>
      </c>
      <c r="E77" s="109" t="e">
        <f t="shared" si="0"/>
        <v>#DIV/0!</v>
      </c>
      <c r="F77" s="126">
        <f t="shared" si="1"/>
        <v>0</v>
      </c>
    </row>
    <row r="78" spans="1:6" ht="14.25" customHeight="1">
      <c r="A78" s="39" t="s">
        <v>115</v>
      </c>
      <c r="B78" s="43"/>
      <c r="C78" s="161">
        <v>114.6</v>
      </c>
      <c r="D78" s="131">
        <v>114.6</v>
      </c>
      <c r="E78" s="109">
        <f t="shared" si="0"/>
        <v>1</v>
      </c>
      <c r="F78" s="126">
        <f t="shared" si="1"/>
        <v>0</v>
      </c>
    </row>
    <row r="79" spans="1:6" ht="12.75">
      <c r="A79" s="53" t="s">
        <v>31</v>
      </c>
      <c r="B79" s="53">
        <v>226</v>
      </c>
      <c r="C79" s="160">
        <f>C80</f>
        <v>5.9</v>
      </c>
      <c r="D79" s="134">
        <f>D80</f>
        <v>5.9</v>
      </c>
      <c r="E79" s="109">
        <f t="shared" si="0"/>
        <v>1</v>
      </c>
      <c r="F79" s="126">
        <f t="shared" si="1"/>
        <v>0</v>
      </c>
    </row>
    <row r="80" spans="1:6" ht="12.75" customHeight="1">
      <c r="A80" s="39" t="s">
        <v>174</v>
      </c>
      <c r="B80" s="53"/>
      <c r="C80" s="152">
        <v>5.9</v>
      </c>
      <c r="D80" s="118">
        <v>5.9</v>
      </c>
      <c r="E80" s="117">
        <f t="shared" si="0"/>
        <v>1</v>
      </c>
      <c r="F80" s="118">
        <f t="shared" si="1"/>
        <v>0</v>
      </c>
    </row>
    <row r="81" spans="1:6" ht="38.25" hidden="1">
      <c r="A81" s="120" t="s">
        <v>261</v>
      </c>
      <c r="B81" s="66">
        <v>246</v>
      </c>
      <c r="C81" s="152">
        <v>0</v>
      </c>
      <c r="D81" s="118">
        <v>0</v>
      </c>
      <c r="E81" s="117" t="e">
        <f t="shared" si="0"/>
        <v>#DIV/0!</v>
      </c>
      <c r="F81" s="118">
        <f t="shared" si="1"/>
        <v>0</v>
      </c>
    </row>
    <row r="82" spans="1:6" ht="12.75" customHeight="1">
      <c r="A82" s="1" t="s">
        <v>249</v>
      </c>
      <c r="B82" s="53">
        <v>291</v>
      </c>
      <c r="C82" s="160">
        <v>2.5</v>
      </c>
      <c r="D82" s="134">
        <v>2.4</v>
      </c>
      <c r="E82" s="109">
        <f t="shared" si="0"/>
        <v>0.96</v>
      </c>
      <c r="F82" s="126">
        <f t="shared" si="1"/>
        <v>0.10000000000000009</v>
      </c>
    </row>
    <row r="83" spans="1:6" ht="23.25" customHeight="1">
      <c r="A83" s="2" t="s">
        <v>250</v>
      </c>
      <c r="B83" s="53">
        <v>292</v>
      </c>
      <c r="C83" s="160">
        <v>2</v>
      </c>
      <c r="D83" s="134">
        <v>2</v>
      </c>
      <c r="E83" s="109">
        <f t="shared" si="0"/>
        <v>1</v>
      </c>
      <c r="F83" s="126">
        <f t="shared" si="1"/>
        <v>0</v>
      </c>
    </row>
    <row r="84" spans="1:6" ht="14.25" customHeight="1">
      <c r="A84" s="2" t="s">
        <v>275</v>
      </c>
      <c r="B84" s="53">
        <v>295</v>
      </c>
      <c r="C84" s="160">
        <v>10</v>
      </c>
      <c r="D84" s="134">
        <v>10</v>
      </c>
      <c r="E84" s="109">
        <f t="shared" si="0"/>
        <v>1</v>
      </c>
      <c r="F84" s="126">
        <f t="shared" si="1"/>
        <v>0</v>
      </c>
    </row>
    <row r="85" spans="1:6" ht="14.25" customHeight="1">
      <c r="A85" s="53" t="s">
        <v>33</v>
      </c>
      <c r="B85" s="53">
        <v>310</v>
      </c>
      <c r="C85" s="160">
        <f>C86</f>
        <v>85.8</v>
      </c>
      <c r="D85" s="134">
        <f>D86</f>
        <v>65</v>
      </c>
      <c r="E85" s="109">
        <f t="shared" si="0"/>
        <v>0.7575757575757576</v>
      </c>
      <c r="F85" s="126">
        <f t="shared" si="1"/>
        <v>20.799999999999997</v>
      </c>
    </row>
    <row r="86" spans="1:6" ht="16.5" customHeight="1">
      <c r="A86" s="39" t="s">
        <v>34</v>
      </c>
      <c r="B86" s="43"/>
      <c r="C86" s="161">
        <f>55+30.8</f>
        <v>85.8</v>
      </c>
      <c r="D86" s="131">
        <f>55+10</f>
        <v>65</v>
      </c>
      <c r="E86" s="109">
        <f t="shared" si="0"/>
        <v>0.7575757575757576</v>
      </c>
      <c r="F86" s="126">
        <f t="shared" si="1"/>
        <v>20.799999999999997</v>
      </c>
    </row>
    <row r="87" spans="1:6" ht="24.75" customHeight="1">
      <c r="A87" s="2" t="s">
        <v>256</v>
      </c>
      <c r="B87" s="53">
        <v>343</v>
      </c>
      <c r="C87" s="155">
        <v>201.8</v>
      </c>
      <c r="D87" s="126">
        <v>201.8</v>
      </c>
      <c r="E87" s="109">
        <f t="shared" si="0"/>
        <v>1</v>
      </c>
      <c r="F87" s="126">
        <f t="shared" si="1"/>
        <v>0</v>
      </c>
    </row>
    <row r="88" spans="1:6" ht="16.5" customHeight="1">
      <c r="A88" s="2" t="s">
        <v>276</v>
      </c>
      <c r="B88" s="53">
        <v>344</v>
      </c>
      <c r="C88" s="155">
        <v>300</v>
      </c>
      <c r="D88" s="126">
        <v>300</v>
      </c>
      <c r="E88" s="109">
        <f t="shared" si="0"/>
        <v>1</v>
      </c>
      <c r="F88" s="126">
        <f t="shared" si="1"/>
        <v>0</v>
      </c>
    </row>
    <row r="89" spans="1:6" ht="24" customHeight="1">
      <c r="A89" s="2" t="s">
        <v>255</v>
      </c>
      <c r="B89" s="53">
        <v>346</v>
      </c>
      <c r="C89" s="160">
        <f>38.7+30+40.8</f>
        <v>109.5</v>
      </c>
      <c r="D89" s="134">
        <f>38.7+30+40.8</f>
        <v>109.5</v>
      </c>
      <c r="E89" s="109">
        <f t="shared" si="0"/>
        <v>1</v>
      </c>
      <c r="F89" s="126">
        <f t="shared" si="1"/>
        <v>0</v>
      </c>
    </row>
    <row r="90" spans="1:6" ht="15" customHeight="1" hidden="1">
      <c r="A90" s="5" t="s">
        <v>13</v>
      </c>
      <c r="B90" s="37"/>
      <c r="C90" s="154">
        <f>C91+C93+C95</f>
        <v>0</v>
      </c>
      <c r="D90" s="135">
        <f>D91+D93</f>
        <v>0</v>
      </c>
      <c r="E90" s="111" t="e">
        <f t="shared" si="0"/>
        <v>#DIV/0!</v>
      </c>
      <c r="F90" s="124">
        <f t="shared" si="1"/>
        <v>0</v>
      </c>
    </row>
    <row r="91" spans="1:6" ht="12.75" hidden="1">
      <c r="A91" s="1" t="s">
        <v>146</v>
      </c>
      <c r="B91" s="53">
        <v>226</v>
      </c>
      <c r="C91" s="155">
        <f>C92</f>
        <v>0</v>
      </c>
      <c r="D91" s="126">
        <f>D92</f>
        <v>0</v>
      </c>
      <c r="E91" s="109" t="e">
        <f t="shared" si="0"/>
        <v>#DIV/0!</v>
      </c>
      <c r="F91" s="126">
        <f t="shared" si="1"/>
        <v>0</v>
      </c>
    </row>
    <row r="92" spans="1:6" ht="25.5" customHeight="1" hidden="1">
      <c r="A92" s="39" t="s">
        <v>62</v>
      </c>
      <c r="B92" s="53"/>
      <c r="C92" s="157">
        <v>0</v>
      </c>
      <c r="D92" s="130">
        <v>0</v>
      </c>
      <c r="E92" s="109" t="e">
        <f t="shared" si="0"/>
        <v>#DIV/0!</v>
      </c>
      <c r="F92" s="126">
        <f t="shared" si="1"/>
        <v>0</v>
      </c>
    </row>
    <row r="93" spans="1:6" ht="12.75" customHeight="1" hidden="1">
      <c r="A93" s="1" t="s">
        <v>32</v>
      </c>
      <c r="B93" s="53">
        <v>290</v>
      </c>
      <c r="C93" s="152">
        <f>C94</f>
        <v>0</v>
      </c>
      <c r="D93" s="118">
        <f>D94</f>
        <v>0</v>
      </c>
      <c r="E93" s="109" t="e">
        <f t="shared" si="0"/>
        <v>#DIV/0!</v>
      </c>
      <c r="F93" s="126">
        <f t="shared" si="1"/>
        <v>0</v>
      </c>
    </row>
    <row r="94" spans="1:6" ht="14.25" customHeight="1" hidden="1">
      <c r="A94" s="39" t="s">
        <v>62</v>
      </c>
      <c r="B94" s="53"/>
      <c r="C94" s="156">
        <v>0</v>
      </c>
      <c r="D94" s="128">
        <v>0</v>
      </c>
      <c r="E94" s="109" t="e">
        <f t="shared" si="0"/>
        <v>#DIV/0!</v>
      </c>
      <c r="F94" s="126">
        <f t="shared" si="1"/>
        <v>0</v>
      </c>
    </row>
    <row r="95" spans="1:6" ht="27" customHeight="1" hidden="1">
      <c r="A95" s="64" t="s">
        <v>147</v>
      </c>
      <c r="B95" s="53">
        <v>241</v>
      </c>
      <c r="C95" s="155">
        <v>0</v>
      </c>
      <c r="D95" s="126">
        <v>0</v>
      </c>
      <c r="E95" s="109">
        <v>0</v>
      </c>
      <c r="F95" s="126">
        <f t="shared" si="1"/>
        <v>0</v>
      </c>
    </row>
    <row r="96" spans="1:6" ht="13.5" customHeight="1">
      <c r="A96" s="4" t="s">
        <v>136</v>
      </c>
      <c r="B96" s="37"/>
      <c r="C96" s="154">
        <f>C111+C97+C98+C100+C99+C105+C106+C108+C109+C110+C107</f>
        <v>1342.75</v>
      </c>
      <c r="D96" s="123">
        <f>D111+D97+D98+D100+D99+D105+D106+D108+D109+D110+D107</f>
        <v>1328.4</v>
      </c>
      <c r="E96" s="111">
        <f t="shared" si="0"/>
        <v>0.9893129770992367</v>
      </c>
      <c r="F96" s="124">
        <f t="shared" si="1"/>
        <v>14.349999999999909</v>
      </c>
    </row>
    <row r="97" spans="1:6" ht="15.75" customHeight="1">
      <c r="A97" s="53" t="s">
        <v>40</v>
      </c>
      <c r="B97" s="53">
        <v>211</v>
      </c>
      <c r="C97" s="160">
        <v>818.3</v>
      </c>
      <c r="D97" s="134">
        <v>818.1</v>
      </c>
      <c r="E97" s="109">
        <f t="shared" si="0"/>
        <v>0.9997555908590983</v>
      </c>
      <c r="F97" s="126">
        <f t="shared" si="1"/>
        <v>0.1999999999999318</v>
      </c>
    </row>
    <row r="98" spans="1:6" ht="12.75" customHeight="1">
      <c r="A98" s="53" t="s">
        <v>55</v>
      </c>
      <c r="B98" s="53">
        <v>213</v>
      </c>
      <c r="C98" s="160">
        <v>247.15</v>
      </c>
      <c r="D98" s="134">
        <v>245.9</v>
      </c>
      <c r="E98" s="109">
        <f t="shared" si="0"/>
        <v>0.9949423427068582</v>
      </c>
      <c r="F98" s="126">
        <f t="shared" si="1"/>
        <v>1.25</v>
      </c>
    </row>
    <row r="99" spans="1:6" ht="12" customHeight="1">
      <c r="A99" s="1" t="s">
        <v>175</v>
      </c>
      <c r="B99" s="53">
        <v>221</v>
      </c>
      <c r="C99" s="160">
        <v>5.9</v>
      </c>
      <c r="D99" s="134">
        <v>5.7</v>
      </c>
      <c r="E99" s="109">
        <f t="shared" si="0"/>
        <v>0.9661016949152542</v>
      </c>
      <c r="F99" s="126">
        <f t="shared" si="1"/>
        <v>0.20000000000000018</v>
      </c>
    </row>
    <row r="100" spans="1:6" ht="12.75" customHeight="1">
      <c r="A100" s="1" t="s">
        <v>176</v>
      </c>
      <c r="B100" s="66">
        <v>223</v>
      </c>
      <c r="C100" s="152">
        <f>C101+C102+C103+C104</f>
        <v>196.54999999999998</v>
      </c>
      <c r="D100" s="116">
        <f>D101+D102+D103+D104</f>
        <v>184.50000000000003</v>
      </c>
      <c r="E100" s="109">
        <f t="shared" si="0"/>
        <v>0.9386924446705676</v>
      </c>
      <c r="F100" s="126">
        <f t="shared" si="1"/>
        <v>12.049999999999955</v>
      </c>
    </row>
    <row r="101" spans="1:6" ht="12.75" customHeight="1">
      <c r="A101" s="39" t="s">
        <v>49</v>
      </c>
      <c r="B101" s="66"/>
      <c r="C101" s="156">
        <v>112.2</v>
      </c>
      <c r="D101" s="128">
        <v>112.2</v>
      </c>
      <c r="E101" s="109">
        <f t="shared" si="0"/>
        <v>1</v>
      </c>
      <c r="F101" s="126">
        <f t="shared" si="1"/>
        <v>0</v>
      </c>
    </row>
    <row r="102" spans="1:6" ht="12.75" customHeight="1">
      <c r="A102" s="39" t="s">
        <v>29</v>
      </c>
      <c r="B102" s="66"/>
      <c r="C102" s="156">
        <v>75.5</v>
      </c>
      <c r="D102" s="128">
        <v>67.9</v>
      </c>
      <c r="E102" s="109">
        <f t="shared" si="0"/>
        <v>0.899337748344371</v>
      </c>
      <c r="F102" s="126">
        <f t="shared" si="1"/>
        <v>7.599999999999994</v>
      </c>
    </row>
    <row r="103" spans="1:6" ht="12.75" customHeight="1">
      <c r="A103" s="39" t="s">
        <v>179</v>
      </c>
      <c r="B103" s="66"/>
      <c r="C103" s="156">
        <v>0</v>
      </c>
      <c r="D103" s="128">
        <v>0</v>
      </c>
      <c r="E103" s="109" t="e">
        <f t="shared" si="0"/>
        <v>#DIV/0!</v>
      </c>
      <c r="F103" s="126">
        <f t="shared" si="1"/>
        <v>0</v>
      </c>
    </row>
    <row r="104" spans="1:6" ht="12.75" customHeight="1">
      <c r="A104" s="39" t="s">
        <v>274</v>
      </c>
      <c r="B104" s="66"/>
      <c r="C104" s="156">
        <v>8.85</v>
      </c>
      <c r="D104" s="128">
        <v>4.4</v>
      </c>
      <c r="E104" s="109">
        <f t="shared" si="0"/>
        <v>0.49717514124293793</v>
      </c>
      <c r="F104" s="126">
        <f t="shared" si="1"/>
        <v>4.449999999999999</v>
      </c>
    </row>
    <row r="105" spans="1:6" ht="13.5" customHeight="1">
      <c r="A105" s="53" t="s">
        <v>168</v>
      </c>
      <c r="B105" s="53">
        <v>225</v>
      </c>
      <c r="C105" s="160">
        <v>64.85</v>
      </c>
      <c r="D105" s="134">
        <v>64.3</v>
      </c>
      <c r="E105" s="109">
        <f t="shared" si="0"/>
        <v>0.9915188897455668</v>
      </c>
      <c r="F105" s="126">
        <f t="shared" si="1"/>
        <v>0.5499999999999972</v>
      </c>
    </row>
    <row r="106" spans="1:6" ht="13.5" customHeight="1">
      <c r="A106" s="1" t="s">
        <v>177</v>
      </c>
      <c r="B106" s="53">
        <v>226</v>
      </c>
      <c r="C106" s="160">
        <v>9</v>
      </c>
      <c r="D106" s="134">
        <v>8.9</v>
      </c>
      <c r="E106" s="109">
        <f t="shared" si="0"/>
        <v>0.9888888888888889</v>
      </c>
      <c r="F106" s="126">
        <f t="shared" si="1"/>
        <v>0.09999999999999964</v>
      </c>
    </row>
    <row r="107" spans="1:6" ht="13.5" customHeight="1">
      <c r="A107" s="1" t="s">
        <v>249</v>
      </c>
      <c r="B107" s="53">
        <v>291</v>
      </c>
      <c r="C107" s="160">
        <v>0</v>
      </c>
      <c r="D107" s="134">
        <v>0</v>
      </c>
      <c r="E107" s="109" t="e">
        <f t="shared" si="0"/>
        <v>#DIV/0!</v>
      </c>
      <c r="F107" s="126">
        <f t="shared" si="1"/>
        <v>0</v>
      </c>
    </row>
    <row r="108" spans="1:6" ht="11.25" customHeight="1">
      <c r="A108" s="2" t="s">
        <v>250</v>
      </c>
      <c r="B108" s="53">
        <v>292</v>
      </c>
      <c r="C108" s="160">
        <v>1</v>
      </c>
      <c r="D108" s="134">
        <v>1</v>
      </c>
      <c r="E108" s="109">
        <f t="shared" si="0"/>
        <v>1</v>
      </c>
      <c r="F108" s="126">
        <f t="shared" si="1"/>
        <v>0</v>
      </c>
    </row>
    <row r="109" spans="1:6" ht="11.25" customHeight="1">
      <c r="A109" s="53" t="s">
        <v>33</v>
      </c>
      <c r="B109" s="53">
        <v>310</v>
      </c>
      <c r="C109" s="160">
        <v>0</v>
      </c>
      <c r="D109" s="134">
        <v>0</v>
      </c>
      <c r="E109" s="109" t="e">
        <f t="shared" si="0"/>
        <v>#DIV/0!</v>
      </c>
      <c r="F109" s="126">
        <f t="shared" si="1"/>
        <v>0</v>
      </c>
    </row>
    <row r="110" spans="1:6" ht="22.5" customHeight="1">
      <c r="A110" s="120" t="s">
        <v>255</v>
      </c>
      <c r="B110" s="66">
        <v>346</v>
      </c>
      <c r="C110" s="152">
        <v>0</v>
      </c>
      <c r="D110" s="118">
        <v>0</v>
      </c>
      <c r="E110" s="117" t="e">
        <f t="shared" si="0"/>
        <v>#DIV/0!</v>
      </c>
      <c r="F110" s="118">
        <f t="shared" si="1"/>
        <v>0</v>
      </c>
    </row>
    <row r="111" spans="1:6" ht="15.75" customHeight="1" hidden="1">
      <c r="A111" s="64" t="s">
        <v>147</v>
      </c>
      <c r="B111" s="53">
        <v>241</v>
      </c>
      <c r="C111" s="155">
        <v>0</v>
      </c>
      <c r="D111" s="126">
        <v>0</v>
      </c>
      <c r="E111" s="109" t="e">
        <f t="shared" si="0"/>
        <v>#DIV/0!</v>
      </c>
      <c r="F111" s="126">
        <f t="shared" si="1"/>
        <v>0</v>
      </c>
    </row>
    <row r="112" spans="1:6" ht="14.25" customHeight="1" hidden="1">
      <c r="A112" s="5" t="s">
        <v>141</v>
      </c>
      <c r="B112" s="5"/>
      <c r="C112" s="154">
        <f>C115+C113</f>
        <v>0</v>
      </c>
      <c r="D112" s="135">
        <f>D115+D113</f>
        <v>0</v>
      </c>
      <c r="E112" s="111" t="e">
        <f aca="true" t="shared" si="3" ref="E112:E177">D112/C112</f>
        <v>#DIV/0!</v>
      </c>
      <c r="F112" s="124">
        <f aca="true" t="shared" si="4" ref="F112:F177">C112-D112</f>
        <v>0</v>
      </c>
    </row>
    <row r="113" spans="1:6" ht="14.25" customHeight="1" hidden="1">
      <c r="A113" s="53" t="s">
        <v>32</v>
      </c>
      <c r="B113" s="53">
        <v>290</v>
      </c>
      <c r="C113" s="155">
        <f>C114</f>
        <v>0</v>
      </c>
      <c r="D113" s="126">
        <f>D114</f>
        <v>0</v>
      </c>
      <c r="E113" s="109" t="e">
        <f t="shared" si="3"/>
        <v>#DIV/0!</v>
      </c>
      <c r="F113" s="126">
        <f t="shared" si="4"/>
        <v>0</v>
      </c>
    </row>
    <row r="114" spans="1:6" ht="15" customHeight="1" hidden="1">
      <c r="A114" s="39" t="s">
        <v>38</v>
      </c>
      <c r="B114" s="53"/>
      <c r="C114" s="157">
        <v>0</v>
      </c>
      <c r="D114" s="130">
        <v>0</v>
      </c>
      <c r="E114" s="109" t="e">
        <f t="shared" si="3"/>
        <v>#DIV/0!</v>
      </c>
      <c r="F114" s="126">
        <f t="shared" si="4"/>
        <v>0</v>
      </c>
    </row>
    <row r="115" spans="1:6" ht="14.25" customHeight="1" hidden="1">
      <c r="A115" s="53" t="s">
        <v>33</v>
      </c>
      <c r="B115" s="53">
        <v>310</v>
      </c>
      <c r="C115" s="155">
        <f>C116</f>
        <v>0</v>
      </c>
      <c r="D115" s="126">
        <f>D116</f>
        <v>0</v>
      </c>
      <c r="E115" s="109" t="e">
        <f t="shared" si="3"/>
        <v>#DIV/0!</v>
      </c>
      <c r="F115" s="126">
        <f t="shared" si="4"/>
        <v>0</v>
      </c>
    </row>
    <row r="116" spans="1:6" ht="13.5" customHeight="1" hidden="1">
      <c r="A116" s="39" t="s">
        <v>154</v>
      </c>
      <c r="B116" s="39"/>
      <c r="C116" s="157">
        <v>0</v>
      </c>
      <c r="D116" s="130">
        <v>0</v>
      </c>
      <c r="E116" s="109" t="e">
        <f t="shared" si="3"/>
        <v>#DIV/0!</v>
      </c>
      <c r="F116" s="126">
        <f t="shared" si="4"/>
        <v>0</v>
      </c>
    </row>
    <row r="117" spans="1:6" s="31" customFormat="1" ht="12.75" customHeight="1" hidden="1">
      <c r="A117" s="5" t="s">
        <v>70</v>
      </c>
      <c r="B117" s="5"/>
      <c r="C117" s="144">
        <f>C118+C119+C120</f>
        <v>0</v>
      </c>
      <c r="D117" s="124">
        <f>D118+D119+D120</f>
        <v>0</v>
      </c>
      <c r="E117" s="109" t="e">
        <f t="shared" si="3"/>
        <v>#DIV/0!</v>
      </c>
      <c r="F117" s="126">
        <f t="shared" si="4"/>
        <v>0</v>
      </c>
    </row>
    <row r="118" spans="1:6" s="32" customFormat="1" ht="12.75" customHeight="1" hidden="1">
      <c r="A118" s="53" t="s">
        <v>87</v>
      </c>
      <c r="B118" s="53">
        <v>262</v>
      </c>
      <c r="C118" s="155">
        <v>0</v>
      </c>
      <c r="D118" s="126">
        <v>0</v>
      </c>
      <c r="E118" s="109" t="e">
        <f t="shared" si="3"/>
        <v>#DIV/0!</v>
      </c>
      <c r="F118" s="126">
        <f t="shared" si="4"/>
        <v>0</v>
      </c>
    </row>
    <row r="119" spans="1:6" s="32" customFormat="1" ht="11.25" customHeight="1" hidden="1">
      <c r="A119" s="53" t="s">
        <v>32</v>
      </c>
      <c r="B119" s="53">
        <v>290</v>
      </c>
      <c r="C119" s="155">
        <v>0</v>
      </c>
      <c r="D119" s="126">
        <v>0</v>
      </c>
      <c r="E119" s="109" t="e">
        <f t="shared" si="3"/>
        <v>#DIV/0!</v>
      </c>
      <c r="F119" s="126">
        <f t="shared" si="4"/>
        <v>0</v>
      </c>
    </row>
    <row r="120" spans="1:6" s="32" customFormat="1" ht="17.25" customHeight="1" hidden="1">
      <c r="A120" s="53" t="s">
        <v>35</v>
      </c>
      <c r="B120" s="53">
        <v>340</v>
      </c>
      <c r="C120" s="155">
        <v>0</v>
      </c>
      <c r="D120" s="126">
        <v>0</v>
      </c>
      <c r="E120" s="109">
        <v>0</v>
      </c>
      <c r="F120" s="126">
        <f t="shared" si="4"/>
        <v>0</v>
      </c>
    </row>
    <row r="121" spans="1:6" s="32" customFormat="1" ht="12.75" customHeight="1" hidden="1">
      <c r="A121" s="53"/>
      <c r="B121" s="53"/>
      <c r="C121" s="155"/>
      <c r="D121" s="126"/>
      <c r="E121" s="109"/>
      <c r="F121" s="126"/>
    </row>
    <row r="122" spans="1:6" ht="12.75">
      <c r="A122" s="5" t="s">
        <v>130</v>
      </c>
      <c r="B122" s="53"/>
      <c r="C122" s="144">
        <f>C123</f>
        <v>55</v>
      </c>
      <c r="D122" s="124">
        <f>D123</f>
        <v>55</v>
      </c>
      <c r="E122" s="111">
        <f t="shared" si="3"/>
        <v>1</v>
      </c>
      <c r="F122" s="124">
        <f t="shared" si="4"/>
        <v>0</v>
      </c>
    </row>
    <row r="123" spans="1:6" ht="14.25" customHeight="1">
      <c r="A123" s="65" t="s">
        <v>31</v>
      </c>
      <c r="B123" s="53">
        <v>226</v>
      </c>
      <c r="C123" s="155">
        <v>55</v>
      </c>
      <c r="D123" s="126">
        <v>55</v>
      </c>
      <c r="E123" s="109">
        <f t="shared" si="3"/>
        <v>1</v>
      </c>
      <c r="F123" s="126">
        <f t="shared" si="4"/>
        <v>0</v>
      </c>
    </row>
    <row r="124" spans="1:6" ht="39" customHeight="1">
      <c r="A124" s="142" t="s">
        <v>268</v>
      </c>
      <c r="B124" s="53"/>
      <c r="C124" s="144">
        <f>C125</f>
        <v>0</v>
      </c>
      <c r="D124" s="86">
        <f>D125</f>
        <v>0</v>
      </c>
      <c r="E124" s="109" t="e">
        <f t="shared" si="3"/>
        <v>#DIV/0!</v>
      </c>
      <c r="F124" s="126">
        <f t="shared" si="4"/>
        <v>0</v>
      </c>
    </row>
    <row r="125" spans="1:6" ht="14.25" customHeight="1">
      <c r="A125" s="65" t="s">
        <v>143</v>
      </c>
      <c r="B125" s="53">
        <v>251</v>
      </c>
      <c r="C125" s="155">
        <v>0</v>
      </c>
      <c r="D125" s="126">
        <v>0</v>
      </c>
      <c r="E125" s="109" t="e">
        <f t="shared" si="3"/>
        <v>#DIV/0!</v>
      </c>
      <c r="F125" s="126">
        <f t="shared" si="4"/>
        <v>0</v>
      </c>
    </row>
    <row r="126" spans="1:6" ht="16.5" customHeight="1">
      <c r="A126" s="5" t="s">
        <v>39</v>
      </c>
      <c r="B126" s="38"/>
      <c r="C126" s="144">
        <f>C127+C128+C130+C131+C132+C133+C138+C143+C154+C155+C158+C165+C167+C171+C160+C162+C163+C173+C156+C157+C166+C172+C161</f>
        <v>8943.854000000001</v>
      </c>
      <c r="D126" s="144">
        <f>D127+D128+D130+D131+D132+D133+D138+D143+D154+D155+D158+D165+D167+D171+D160+D162+D163+D173+D156+D157+D166+D172+D161</f>
        <v>8681.699999999997</v>
      </c>
      <c r="E126" s="111">
        <f>D126/C126</f>
        <v>0.9706889222476123</v>
      </c>
      <c r="F126" s="124">
        <f>C126-D126</f>
        <v>262.1540000000041</v>
      </c>
    </row>
    <row r="127" spans="1:6" ht="13.5" customHeight="1">
      <c r="A127" s="53" t="s">
        <v>40</v>
      </c>
      <c r="B127" s="53">
        <v>211</v>
      </c>
      <c r="C127" s="155">
        <f>C8+C41+C97+C69</f>
        <v>4442.8</v>
      </c>
      <c r="D127" s="125">
        <f>D8+D41+D97+D69</f>
        <v>4435.799999999999</v>
      </c>
      <c r="E127" s="109">
        <f t="shared" si="3"/>
        <v>0.9984244170343025</v>
      </c>
      <c r="F127" s="126">
        <f t="shared" si="4"/>
        <v>7.0000000000009095</v>
      </c>
    </row>
    <row r="128" spans="1:6" ht="12.75" hidden="1">
      <c r="A128" s="53" t="s">
        <v>41</v>
      </c>
      <c r="B128" s="53">
        <v>212</v>
      </c>
      <c r="C128" s="155">
        <f>C9</f>
        <v>0</v>
      </c>
      <c r="D128" s="126">
        <f>D9</f>
        <v>0</v>
      </c>
      <c r="E128" s="109" t="e">
        <f t="shared" si="3"/>
        <v>#DIV/0!</v>
      </c>
      <c r="F128" s="126">
        <f t="shared" si="4"/>
        <v>0</v>
      </c>
    </row>
    <row r="129" spans="1:6" ht="12.75" hidden="1">
      <c r="A129" s="39" t="s">
        <v>165</v>
      </c>
      <c r="B129" s="39"/>
      <c r="C129" s="157">
        <f>C9</f>
        <v>0</v>
      </c>
      <c r="D129" s="130">
        <f>D9</f>
        <v>0</v>
      </c>
      <c r="E129" s="109" t="e">
        <f t="shared" si="3"/>
        <v>#DIV/0!</v>
      </c>
      <c r="F129" s="126">
        <f t="shared" si="4"/>
        <v>0</v>
      </c>
    </row>
    <row r="130" spans="1:6" ht="12.75">
      <c r="A130" s="53" t="s">
        <v>57</v>
      </c>
      <c r="B130" s="53">
        <v>213</v>
      </c>
      <c r="C130" s="155">
        <f>C10+C42+C98+C70</f>
        <v>1291.1000000000001</v>
      </c>
      <c r="D130" s="125">
        <f>D10+D42+D98+D70</f>
        <v>1282.3</v>
      </c>
      <c r="E130" s="109">
        <f t="shared" si="3"/>
        <v>0.9931841065757879</v>
      </c>
      <c r="F130" s="126">
        <f t="shared" si="4"/>
        <v>8.800000000000182</v>
      </c>
    </row>
    <row r="131" spans="1:6" ht="13.5" customHeight="1">
      <c r="A131" s="53" t="s">
        <v>42</v>
      </c>
      <c r="B131" s="53">
        <v>221</v>
      </c>
      <c r="C131" s="155">
        <f>C11+C99</f>
        <v>26.299999999999997</v>
      </c>
      <c r="D131" s="125">
        <f>D11+D99</f>
        <v>20.8</v>
      </c>
      <c r="E131" s="109">
        <f t="shared" si="3"/>
        <v>0.790874524714829</v>
      </c>
      <c r="F131" s="126">
        <f t="shared" si="4"/>
        <v>5.4999999999999964</v>
      </c>
    </row>
    <row r="132" spans="1:6" ht="12.75" hidden="1">
      <c r="A132" s="53" t="s">
        <v>43</v>
      </c>
      <c r="B132" s="53">
        <v>222</v>
      </c>
      <c r="C132" s="155">
        <f>C12</f>
        <v>0</v>
      </c>
      <c r="D132" s="126">
        <f>D12</f>
        <v>0</v>
      </c>
      <c r="E132" s="109">
        <v>0</v>
      </c>
      <c r="F132" s="126">
        <f t="shared" si="4"/>
        <v>0</v>
      </c>
    </row>
    <row r="133" spans="1:6" ht="12.75">
      <c r="A133" s="53" t="s">
        <v>44</v>
      </c>
      <c r="B133" s="53">
        <v>223</v>
      </c>
      <c r="C133" s="155">
        <f>C134+C135+C136+C137</f>
        <v>631.1500000000001</v>
      </c>
      <c r="D133" s="155">
        <f>D134+D135+D136+D137</f>
        <v>532.3000000000001</v>
      </c>
      <c r="E133" s="109">
        <f t="shared" si="3"/>
        <v>0.8433811296839103</v>
      </c>
      <c r="F133" s="126">
        <f t="shared" si="4"/>
        <v>98.85000000000002</v>
      </c>
    </row>
    <row r="134" spans="1:6" ht="12.75">
      <c r="A134" s="39" t="s">
        <v>180</v>
      </c>
      <c r="B134" s="53"/>
      <c r="C134" s="157">
        <f>C14+C101</f>
        <v>159.3</v>
      </c>
      <c r="D134" s="130">
        <f>D14+D101</f>
        <v>159.3</v>
      </c>
      <c r="E134" s="109">
        <f t="shared" si="3"/>
        <v>1</v>
      </c>
      <c r="F134" s="126">
        <f t="shared" si="4"/>
        <v>0</v>
      </c>
    </row>
    <row r="135" spans="1:6" ht="12.75">
      <c r="A135" s="39" t="s">
        <v>29</v>
      </c>
      <c r="B135" s="53"/>
      <c r="C135" s="157">
        <f>C15+C72+C102+C58</f>
        <v>455.9</v>
      </c>
      <c r="D135" s="129">
        <f>D15+D72+D102+D58</f>
        <v>367.4</v>
      </c>
      <c r="E135" s="109">
        <f t="shared" si="3"/>
        <v>0.8058784821232726</v>
      </c>
      <c r="F135" s="126">
        <f t="shared" si="4"/>
        <v>88.5</v>
      </c>
    </row>
    <row r="136" spans="1:6" ht="12.75">
      <c r="A136" s="39" t="s">
        <v>179</v>
      </c>
      <c r="B136" s="53"/>
      <c r="C136" s="157">
        <f>C103</f>
        <v>0</v>
      </c>
      <c r="D136" s="130">
        <f>D103</f>
        <v>0</v>
      </c>
      <c r="E136" s="109" t="e">
        <f t="shared" si="3"/>
        <v>#DIV/0!</v>
      </c>
      <c r="F136" s="126">
        <f t="shared" si="4"/>
        <v>0</v>
      </c>
    </row>
    <row r="137" spans="1:6" ht="12.75">
      <c r="A137" s="39" t="s">
        <v>274</v>
      </c>
      <c r="B137" s="53"/>
      <c r="C137" s="157">
        <f>C16+C73+C104</f>
        <v>15.95</v>
      </c>
      <c r="D137" s="129">
        <f>D16+D73+D104</f>
        <v>5.6000000000000005</v>
      </c>
      <c r="E137" s="109">
        <f t="shared" si="3"/>
        <v>0.35109717868338564</v>
      </c>
      <c r="F137" s="126">
        <f t="shared" si="4"/>
        <v>10.349999999999998</v>
      </c>
    </row>
    <row r="138" spans="1:6" ht="12.75">
      <c r="A138" s="53" t="s">
        <v>45</v>
      </c>
      <c r="B138" s="53">
        <v>225</v>
      </c>
      <c r="C138" s="155">
        <f>C139+C140+C141+C142</f>
        <v>1281.94</v>
      </c>
      <c r="D138" s="125">
        <f>D139+D140+D141+D142</f>
        <v>1185.8999999999999</v>
      </c>
      <c r="E138" s="109">
        <f t="shared" si="3"/>
        <v>0.9250822971433919</v>
      </c>
      <c r="F138" s="126">
        <f t="shared" si="4"/>
        <v>96.04000000000019</v>
      </c>
    </row>
    <row r="139" spans="1:6" ht="12.75">
      <c r="A139" s="39" t="s">
        <v>58</v>
      </c>
      <c r="B139" s="39"/>
      <c r="C139" s="157">
        <f>C78</f>
        <v>114.6</v>
      </c>
      <c r="D139" s="130">
        <f>D78</f>
        <v>114.6</v>
      </c>
      <c r="E139" s="109">
        <f t="shared" si="3"/>
        <v>1</v>
      </c>
      <c r="F139" s="126">
        <f t="shared" si="4"/>
        <v>0</v>
      </c>
    </row>
    <row r="140" spans="1:6" ht="24.75" customHeight="1">
      <c r="A140" s="63" t="s">
        <v>155</v>
      </c>
      <c r="B140" s="39"/>
      <c r="C140" s="157">
        <f>C20+C19+C43+C105+C77</f>
        <v>121.14999999999999</v>
      </c>
      <c r="D140" s="130">
        <f>D20+D19+D43+D105+D77</f>
        <v>93.3</v>
      </c>
      <c r="E140" s="109">
        <f t="shared" si="3"/>
        <v>0.7701196863392489</v>
      </c>
      <c r="F140" s="126">
        <f t="shared" si="4"/>
        <v>27.849999999999994</v>
      </c>
    </row>
    <row r="141" spans="1:6" ht="12.75">
      <c r="A141" s="39" t="s">
        <v>166</v>
      </c>
      <c r="B141" s="39"/>
      <c r="C141" s="157">
        <f>C75+C18+C59</f>
        <v>984.09</v>
      </c>
      <c r="D141" s="129">
        <f>D75+D18+D59</f>
        <v>915.9</v>
      </c>
      <c r="E141" s="109">
        <f t="shared" si="3"/>
        <v>0.9307075572356186</v>
      </c>
      <c r="F141" s="126">
        <f t="shared" si="4"/>
        <v>68.19000000000005</v>
      </c>
    </row>
    <row r="142" spans="1:6" ht="12.75">
      <c r="A142" s="39" t="s">
        <v>171</v>
      </c>
      <c r="B142" s="39"/>
      <c r="C142" s="157">
        <f>C76+C49</f>
        <v>62.1</v>
      </c>
      <c r="D142" s="129">
        <f>D76+D49</f>
        <v>62.1</v>
      </c>
      <c r="E142" s="109">
        <f t="shared" si="3"/>
        <v>1</v>
      </c>
      <c r="F142" s="126">
        <f t="shared" si="4"/>
        <v>0</v>
      </c>
    </row>
    <row r="143" spans="1:6" ht="12.75">
      <c r="A143" s="53" t="s">
        <v>46</v>
      </c>
      <c r="B143" s="53">
        <v>226</v>
      </c>
      <c r="C143" s="155">
        <f>C145+C148+C149+C150+C151+C152+C144+C146+C147</f>
        <v>342.5</v>
      </c>
      <c r="D143" s="155">
        <f>D145+D148+D149+D150+D151+D152+D144+D146+D147</f>
        <v>341.70000000000005</v>
      </c>
      <c r="E143" s="109">
        <f t="shared" si="3"/>
        <v>0.9976642335766425</v>
      </c>
      <c r="F143" s="126">
        <f t="shared" si="4"/>
        <v>0.7999999999999545</v>
      </c>
    </row>
    <row r="144" spans="1:6" ht="12.75">
      <c r="A144" s="101" t="s">
        <v>263</v>
      </c>
      <c r="B144" s="66"/>
      <c r="C144" s="152">
        <f>C123</f>
        <v>55</v>
      </c>
      <c r="D144" s="116">
        <f>D123</f>
        <v>55</v>
      </c>
      <c r="E144" s="117">
        <f t="shared" si="3"/>
        <v>1</v>
      </c>
      <c r="F144" s="118">
        <f t="shared" si="4"/>
        <v>0</v>
      </c>
    </row>
    <row r="145" spans="1:6" ht="11.25" customHeight="1">
      <c r="A145" s="101" t="s">
        <v>111</v>
      </c>
      <c r="B145" s="101"/>
      <c r="C145" s="156">
        <f>C24+C106+C80</f>
        <v>66.2</v>
      </c>
      <c r="D145" s="127">
        <f>D24+D106+D80</f>
        <v>65.5</v>
      </c>
      <c r="E145" s="117">
        <f t="shared" si="3"/>
        <v>0.9894259818731117</v>
      </c>
      <c r="F145" s="118">
        <f t="shared" si="4"/>
        <v>0.7000000000000028</v>
      </c>
    </row>
    <row r="146" spans="1:6" ht="11.25" customHeight="1">
      <c r="A146" s="101" t="s">
        <v>284</v>
      </c>
      <c r="B146" s="101"/>
      <c r="C146" s="156">
        <f>C62</f>
        <v>35</v>
      </c>
      <c r="D146" s="156">
        <f>D62</f>
        <v>35</v>
      </c>
      <c r="E146" s="117">
        <f t="shared" si="3"/>
        <v>1</v>
      </c>
      <c r="F146" s="118">
        <f t="shared" si="4"/>
        <v>0</v>
      </c>
    </row>
    <row r="147" spans="1:6" ht="11.25" customHeight="1">
      <c r="A147" s="101" t="s">
        <v>283</v>
      </c>
      <c r="B147" s="101"/>
      <c r="C147" s="156">
        <f>C63</f>
        <v>172.8</v>
      </c>
      <c r="D147" s="156">
        <f>D63</f>
        <v>172.8</v>
      </c>
      <c r="E147" s="117">
        <f t="shared" si="3"/>
        <v>1</v>
      </c>
      <c r="F147" s="118">
        <f t="shared" si="4"/>
        <v>0</v>
      </c>
    </row>
    <row r="148" spans="1:6" ht="11.25" customHeight="1" hidden="1">
      <c r="A148" s="101" t="s">
        <v>62</v>
      </c>
      <c r="B148" s="101"/>
      <c r="C148" s="156">
        <f>C92</f>
        <v>0</v>
      </c>
      <c r="D148" s="128">
        <f>D92</f>
        <v>0</v>
      </c>
      <c r="E148" s="117" t="e">
        <f t="shared" si="3"/>
        <v>#DIV/0!</v>
      </c>
      <c r="F148" s="118">
        <f t="shared" si="4"/>
        <v>0</v>
      </c>
    </row>
    <row r="149" spans="1:6" ht="11.25" customHeight="1" hidden="1">
      <c r="A149" s="166" t="s">
        <v>118</v>
      </c>
      <c r="B149" s="101"/>
      <c r="C149" s="156">
        <f>C23</f>
        <v>0</v>
      </c>
      <c r="D149" s="128">
        <f>D23</f>
        <v>0</v>
      </c>
      <c r="E149" s="117" t="e">
        <f t="shared" si="3"/>
        <v>#DIV/0!</v>
      </c>
      <c r="F149" s="118">
        <f t="shared" si="4"/>
        <v>0</v>
      </c>
    </row>
    <row r="150" spans="1:6" ht="14.25" customHeight="1" hidden="1">
      <c r="A150" s="100" t="s">
        <v>149</v>
      </c>
      <c r="B150" s="101"/>
      <c r="C150" s="156">
        <f>C54</f>
        <v>0</v>
      </c>
      <c r="D150" s="128">
        <f>D54</f>
        <v>0</v>
      </c>
      <c r="E150" s="117">
        <v>0</v>
      </c>
      <c r="F150" s="118">
        <f t="shared" si="4"/>
        <v>0</v>
      </c>
    </row>
    <row r="151" spans="1:6" ht="12" customHeight="1" hidden="1">
      <c r="A151" s="166" t="s">
        <v>135</v>
      </c>
      <c r="B151" s="101"/>
      <c r="C151" s="156">
        <f>C22</f>
        <v>0</v>
      </c>
      <c r="D151" s="128">
        <f>D22</f>
        <v>0</v>
      </c>
      <c r="E151" s="117">
        <v>0</v>
      </c>
      <c r="F151" s="118">
        <f t="shared" si="4"/>
        <v>0</v>
      </c>
    </row>
    <row r="152" spans="1:6" ht="12.75" customHeight="1">
      <c r="A152" s="100" t="s">
        <v>264</v>
      </c>
      <c r="B152" s="101"/>
      <c r="C152" s="156">
        <f>C61</f>
        <v>13.5</v>
      </c>
      <c r="D152" s="156">
        <f>D61</f>
        <v>13.4</v>
      </c>
      <c r="E152" s="117">
        <v>0</v>
      </c>
      <c r="F152" s="118">
        <f t="shared" si="4"/>
        <v>0.09999999999999964</v>
      </c>
    </row>
    <row r="153" spans="1:6" ht="11.25" customHeight="1">
      <c r="A153" s="63" t="s">
        <v>37</v>
      </c>
      <c r="B153" s="39"/>
      <c r="C153" s="157">
        <f>C51</f>
        <v>0</v>
      </c>
      <c r="D153" s="130">
        <f>D51</f>
        <v>0</v>
      </c>
      <c r="E153" s="109" t="e">
        <f t="shared" si="3"/>
        <v>#DIV/0!</v>
      </c>
      <c r="F153" s="126">
        <f t="shared" si="4"/>
        <v>0</v>
      </c>
    </row>
    <row r="154" spans="1:6" ht="12" customHeight="1" hidden="1">
      <c r="A154" s="64" t="s">
        <v>147</v>
      </c>
      <c r="B154" s="53">
        <v>241</v>
      </c>
      <c r="C154" s="155">
        <f>C95+C111</f>
        <v>0</v>
      </c>
      <c r="D154" s="126">
        <f>D95+D111</f>
        <v>0</v>
      </c>
      <c r="E154" s="109" t="e">
        <f t="shared" si="3"/>
        <v>#DIV/0!</v>
      </c>
      <c r="F154" s="126">
        <f t="shared" si="4"/>
        <v>0</v>
      </c>
    </row>
    <row r="155" spans="1:6" ht="12" customHeight="1" hidden="1">
      <c r="A155" s="53" t="s">
        <v>87</v>
      </c>
      <c r="B155" s="53">
        <v>262</v>
      </c>
      <c r="C155" s="155">
        <f>C118</f>
        <v>0</v>
      </c>
      <c r="D155" s="126">
        <f>D118</f>
        <v>0</v>
      </c>
      <c r="E155" s="109" t="e">
        <f t="shared" si="3"/>
        <v>#DIV/0!</v>
      </c>
      <c r="F155" s="126">
        <f t="shared" si="4"/>
        <v>0</v>
      </c>
    </row>
    <row r="156" spans="1:6" ht="12" customHeight="1">
      <c r="A156" s="2" t="s">
        <v>248</v>
      </c>
      <c r="B156" s="53">
        <v>227</v>
      </c>
      <c r="C156" s="155">
        <f>C25+C64</f>
        <v>14</v>
      </c>
      <c r="D156" s="155">
        <f>D25+D64</f>
        <v>13.9</v>
      </c>
      <c r="E156" s="109">
        <f t="shared" si="3"/>
        <v>0.9928571428571429</v>
      </c>
      <c r="F156" s="126">
        <f t="shared" si="4"/>
        <v>0.09999999999999964</v>
      </c>
    </row>
    <row r="157" spans="1:6" ht="39" customHeight="1">
      <c r="A157" s="120" t="s">
        <v>261</v>
      </c>
      <c r="B157" s="66">
        <v>246</v>
      </c>
      <c r="C157" s="155">
        <f>C81</f>
        <v>0</v>
      </c>
      <c r="D157" s="125">
        <f>D81</f>
        <v>0</v>
      </c>
      <c r="E157" s="109" t="e">
        <f t="shared" si="3"/>
        <v>#DIV/0!</v>
      </c>
      <c r="F157" s="126">
        <f t="shared" si="4"/>
        <v>0</v>
      </c>
    </row>
    <row r="158" spans="1:6" ht="12" customHeight="1">
      <c r="A158" s="121" t="s">
        <v>249</v>
      </c>
      <c r="B158" s="66">
        <v>291</v>
      </c>
      <c r="C158" s="152">
        <f>C26+C82+C107</f>
        <v>14.5</v>
      </c>
      <c r="D158" s="116">
        <f>D26+D82+D107</f>
        <v>13.8</v>
      </c>
      <c r="E158" s="117">
        <f t="shared" si="3"/>
        <v>0.9517241379310345</v>
      </c>
      <c r="F158" s="118">
        <f t="shared" si="4"/>
        <v>0.6999999999999993</v>
      </c>
    </row>
    <row r="159" spans="1:6" ht="12.75" customHeight="1" hidden="1">
      <c r="A159" s="101" t="s">
        <v>109</v>
      </c>
      <c r="B159" s="66"/>
      <c r="C159" s="156"/>
      <c r="D159" s="128"/>
      <c r="E159" s="117" t="e">
        <f t="shared" si="3"/>
        <v>#DIV/0!</v>
      </c>
      <c r="F159" s="118">
        <f t="shared" si="4"/>
        <v>0</v>
      </c>
    </row>
    <row r="160" spans="1:6" ht="25.5" customHeight="1">
      <c r="A160" s="120" t="s">
        <v>250</v>
      </c>
      <c r="B160" s="66">
        <v>292</v>
      </c>
      <c r="C160" s="156">
        <f>C28+C83+C108</f>
        <v>4.5</v>
      </c>
      <c r="D160" s="127">
        <f>D28+D83+D108</f>
        <v>4.4</v>
      </c>
      <c r="E160" s="117">
        <f t="shared" si="3"/>
        <v>0.9777777777777779</v>
      </c>
      <c r="F160" s="118">
        <f t="shared" si="4"/>
        <v>0.09999999999999964</v>
      </c>
    </row>
    <row r="161" spans="1:6" ht="18" customHeight="1">
      <c r="A161" s="2" t="s">
        <v>275</v>
      </c>
      <c r="B161" s="53">
        <v>295</v>
      </c>
      <c r="C161" s="152">
        <f>C84</f>
        <v>10</v>
      </c>
      <c r="D161" s="116">
        <f>D84</f>
        <v>10</v>
      </c>
      <c r="E161" s="117">
        <f t="shared" si="3"/>
        <v>1</v>
      </c>
      <c r="F161" s="118">
        <f t="shared" si="4"/>
        <v>0</v>
      </c>
    </row>
    <row r="162" spans="1:6" ht="24.75" customHeight="1">
      <c r="A162" s="120" t="s">
        <v>251</v>
      </c>
      <c r="B162" s="66">
        <v>296</v>
      </c>
      <c r="C162" s="156">
        <f>C29</f>
        <v>0</v>
      </c>
      <c r="D162" s="127">
        <f>D29</f>
        <v>0</v>
      </c>
      <c r="E162" s="117" t="e">
        <f t="shared" si="3"/>
        <v>#DIV/0!</v>
      </c>
      <c r="F162" s="118">
        <f t="shared" si="4"/>
        <v>0</v>
      </c>
    </row>
    <row r="163" spans="1:6" ht="12.75">
      <c r="A163" s="121" t="s">
        <v>252</v>
      </c>
      <c r="B163" s="66">
        <v>297</v>
      </c>
      <c r="C163" s="152">
        <f>C30</f>
        <v>2</v>
      </c>
      <c r="D163" s="116">
        <f>D30</f>
        <v>1.9</v>
      </c>
      <c r="E163" s="117">
        <f t="shared" si="3"/>
        <v>0.95</v>
      </c>
      <c r="F163" s="118">
        <f t="shared" si="4"/>
        <v>0.10000000000000009</v>
      </c>
    </row>
    <row r="164" spans="1:6" ht="12.75" hidden="1">
      <c r="A164" s="101"/>
      <c r="B164" s="66"/>
      <c r="C164" s="152"/>
      <c r="D164" s="118"/>
      <c r="E164" s="117"/>
      <c r="F164" s="118"/>
    </row>
    <row r="165" spans="1:6" ht="24" customHeight="1">
      <c r="A165" s="122" t="s">
        <v>93</v>
      </c>
      <c r="B165" s="66">
        <v>251</v>
      </c>
      <c r="C165" s="152">
        <f>C56+C38+C65+C125</f>
        <v>108.51</v>
      </c>
      <c r="D165" s="116">
        <f>D56+D38+D65</f>
        <v>107.4</v>
      </c>
      <c r="E165" s="117">
        <f t="shared" si="3"/>
        <v>0.9897705280619298</v>
      </c>
      <c r="F165" s="118">
        <f t="shared" si="4"/>
        <v>1.1099999999999994</v>
      </c>
    </row>
    <row r="166" spans="1:6" ht="13.5" customHeight="1">
      <c r="A166" s="121" t="s">
        <v>260</v>
      </c>
      <c r="B166" s="66">
        <v>200</v>
      </c>
      <c r="C166" s="152">
        <f>C39</f>
        <v>0</v>
      </c>
      <c r="D166" s="116">
        <f>D39</f>
        <v>0</v>
      </c>
      <c r="E166" s="117" t="e">
        <f t="shared" si="3"/>
        <v>#DIV/0!</v>
      </c>
      <c r="F166" s="118">
        <f t="shared" si="4"/>
        <v>0</v>
      </c>
    </row>
    <row r="167" spans="1:6" ht="12.75">
      <c r="A167" s="53" t="s">
        <v>47</v>
      </c>
      <c r="B167" s="53">
        <v>310</v>
      </c>
      <c r="C167" s="156">
        <f>C169+C170+C168</f>
        <v>133.754</v>
      </c>
      <c r="D167" s="127">
        <f>D169+D170+D168</f>
        <v>91.7</v>
      </c>
      <c r="E167" s="117">
        <f t="shared" si="3"/>
        <v>0.6855869730998699</v>
      </c>
      <c r="F167" s="118">
        <f t="shared" si="4"/>
        <v>42.05399999999999</v>
      </c>
    </row>
    <row r="168" spans="1:6" ht="12.75">
      <c r="A168" s="1" t="s">
        <v>253</v>
      </c>
      <c r="B168" s="53"/>
      <c r="C168" s="156">
        <f>C33</f>
        <v>0</v>
      </c>
      <c r="D168" s="127">
        <f>D33</f>
        <v>0</v>
      </c>
      <c r="E168" s="117" t="e">
        <f t="shared" si="3"/>
        <v>#DIV/0!</v>
      </c>
      <c r="F168" s="118">
        <f t="shared" si="4"/>
        <v>0</v>
      </c>
    </row>
    <row r="169" spans="1:6" ht="12.75">
      <c r="A169" s="39" t="s">
        <v>112</v>
      </c>
      <c r="B169" s="39"/>
      <c r="C169" s="156">
        <f>+C45+C32+C85+C50+C66+C109</f>
        <v>133.754</v>
      </c>
      <c r="D169" s="127">
        <f>+D45+D32+D85+D50+D66+D109</f>
        <v>91.7</v>
      </c>
      <c r="E169" s="117">
        <f t="shared" si="3"/>
        <v>0.6855869730998699</v>
      </c>
      <c r="F169" s="118">
        <f t="shared" si="4"/>
        <v>42.05399999999999</v>
      </c>
    </row>
    <row r="170" spans="1:6" ht="12.75">
      <c r="A170" s="63" t="s">
        <v>38</v>
      </c>
      <c r="B170" s="39"/>
      <c r="C170" s="156">
        <f>C116</f>
        <v>0</v>
      </c>
      <c r="D170" s="128">
        <f>D116</f>
        <v>0</v>
      </c>
      <c r="E170" s="117" t="e">
        <f t="shared" si="3"/>
        <v>#DIV/0!</v>
      </c>
      <c r="F170" s="118">
        <f t="shared" si="4"/>
        <v>0</v>
      </c>
    </row>
    <row r="171" spans="1:6" ht="12.75" customHeight="1">
      <c r="A171" s="2" t="s">
        <v>256</v>
      </c>
      <c r="B171" s="53">
        <v>343</v>
      </c>
      <c r="C171" s="152">
        <f>C87</f>
        <v>201.8</v>
      </c>
      <c r="D171" s="116">
        <f>D87</f>
        <v>201.8</v>
      </c>
      <c r="E171" s="117">
        <f t="shared" si="3"/>
        <v>1</v>
      </c>
      <c r="F171" s="118">
        <f t="shared" si="4"/>
        <v>0</v>
      </c>
    </row>
    <row r="172" spans="1:6" ht="12.75" customHeight="1">
      <c r="A172" s="2" t="s">
        <v>276</v>
      </c>
      <c r="B172" s="53">
        <v>344</v>
      </c>
      <c r="C172" s="152">
        <f>C88</f>
        <v>300</v>
      </c>
      <c r="D172" s="116">
        <f>D88</f>
        <v>300</v>
      </c>
      <c r="E172" s="117">
        <f t="shared" si="3"/>
        <v>1</v>
      </c>
      <c r="F172" s="118">
        <f t="shared" si="4"/>
        <v>0</v>
      </c>
    </row>
    <row r="173" spans="1:6" ht="24.75" customHeight="1">
      <c r="A173" s="2" t="s">
        <v>255</v>
      </c>
      <c r="B173" s="53">
        <v>346</v>
      </c>
      <c r="C173" s="152">
        <f>C34+C46+C89+C110+C67</f>
        <v>139</v>
      </c>
      <c r="D173" s="116">
        <f>D34+D46+D89+D110+D67</f>
        <v>138</v>
      </c>
      <c r="E173" s="117">
        <f t="shared" si="3"/>
        <v>0.9928057553956835</v>
      </c>
      <c r="F173" s="118">
        <f t="shared" si="4"/>
        <v>1</v>
      </c>
    </row>
    <row r="174" spans="1:6" ht="12.75" hidden="1">
      <c r="A174" s="96"/>
      <c r="B174" s="93"/>
      <c r="C174" s="97"/>
      <c r="D174" s="97"/>
      <c r="E174" s="95" t="e">
        <f t="shared" si="3"/>
        <v>#DIV/0!</v>
      </c>
      <c r="F174" s="94">
        <f t="shared" si="4"/>
        <v>0</v>
      </c>
    </row>
    <row r="175" spans="1:6" ht="12" customHeight="1" hidden="1">
      <c r="A175" s="96"/>
      <c r="B175" s="93"/>
      <c r="C175" s="97"/>
      <c r="D175" s="98"/>
      <c r="E175" s="95" t="e">
        <f t="shared" si="3"/>
        <v>#DIV/0!</v>
      </c>
      <c r="F175" s="94">
        <f t="shared" si="4"/>
        <v>0</v>
      </c>
    </row>
    <row r="176" spans="1:6" ht="12.75" hidden="1">
      <c r="A176" s="96"/>
      <c r="B176" s="93"/>
      <c r="C176" s="97"/>
      <c r="D176" s="98"/>
      <c r="E176" s="95" t="e">
        <f t="shared" si="3"/>
        <v>#DIV/0!</v>
      </c>
      <c r="F176" s="94">
        <f t="shared" si="4"/>
        <v>0</v>
      </c>
    </row>
    <row r="177" spans="1:6" ht="12.75" customHeight="1" hidden="1">
      <c r="A177" s="96"/>
      <c r="B177" s="99"/>
      <c r="C177" s="97"/>
      <c r="D177" s="98"/>
      <c r="E177" s="95" t="e">
        <f t="shared" si="3"/>
        <v>#DIV/0!</v>
      </c>
      <c r="F177" s="94">
        <f t="shared" si="4"/>
        <v>0</v>
      </c>
    </row>
    <row r="178" spans="1:6" ht="1.5" customHeight="1" hidden="1">
      <c r="A178" s="5"/>
      <c r="B178" s="38"/>
      <c r="C178" s="41"/>
      <c r="D178" s="41"/>
      <c r="E178" s="18"/>
      <c r="F178" s="6"/>
    </row>
    <row r="179" spans="1:5" ht="12.75">
      <c r="A179" s="15"/>
      <c r="B179" s="15"/>
      <c r="C179" s="10"/>
      <c r="D179" s="10"/>
      <c r="E179" s="10"/>
    </row>
    <row r="180" spans="1:6" ht="12.75">
      <c r="A180" s="19"/>
      <c r="B180" s="19"/>
      <c r="D180" s="10"/>
      <c r="E180" s="234"/>
      <c r="F180" s="234"/>
    </row>
  </sheetData>
  <sheetProtection/>
  <mergeCells count="5">
    <mergeCell ref="E180:F180"/>
    <mergeCell ref="D1:F1"/>
    <mergeCell ref="A4:F4"/>
    <mergeCell ref="A3:F3"/>
    <mergeCell ref="E5:F5"/>
  </mergeCells>
  <printOptions/>
  <pageMargins left="0.3937007874015748" right="0" top="0" bottom="0" header="0.5118110236220472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8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15.875" style="0" customWidth="1"/>
    <col min="2" max="2" width="26.875" style="0" customWidth="1"/>
    <col min="3" max="3" width="13.25390625" style="0" customWidth="1"/>
    <col min="4" max="4" width="12.00390625" style="0" customWidth="1"/>
    <col min="5" max="5" width="12.75390625" style="0" customWidth="1"/>
  </cols>
  <sheetData>
    <row r="1" spans="3:5" ht="15">
      <c r="C1" s="299" t="s">
        <v>148</v>
      </c>
      <c r="D1" s="299"/>
      <c r="E1" s="299"/>
    </row>
    <row r="2" spans="3:8" ht="12.75">
      <c r="C2" s="276"/>
      <c r="D2" s="276"/>
      <c r="E2" s="276"/>
      <c r="F2" s="276"/>
      <c r="G2" s="276"/>
      <c r="H2" s="276"/>
    </row>
    <row r="3" spans="3:8" ht="12.75">
      <c r="C3" s="276"/>
      <c r="D3" s="276"/>
      <c r="E3" s="276"/>
      <c r="F3" s="276"/>
      <c r="G3" s="276"/>
      <c r="H3" s="276"/>
    </row>
    <row r="5" spans="1:5" ht="12.75">
      <c r="A5" s="289" t="s">
        <v>92</v>
      </c>
      <c r="B5" s="289"/>
      <c r="C5" s="289"/>
      <c r="D5" s="289"/>
      <c r="E5" s="289"/>
    </row>
    <row r="6" spans="1:5" ht="12.75">
      <c r="A6" s="305" t="s">
        <v>117</v>
      </c>
      <c r="B6" s="305"/>
      <c r="C6" s="305"/>
      <c r="D6" s="305"/>
      <c r="E6" s="305"/>
    </row>
    <row r="7" spans="1:5" ht="12.75">
      <c r="A7" s="289" t="s">
        <v>295</v>
      </c>
      <c r="B7" s="289"/>
      <c r="C7" s="289"/>
      <c r="D7" s="289"/>
      <c r="E7" s="289"/>
    </row>
    <row r="8" spans="4:5" ht="20.25" customHeight="1">
      <c r="D8" s="304" t="s">
        <v>137</v>
      </c>
      <c r="E8" s="304"/>
    </row>
    <row r="9" spans="1:5" ht="12.75" customHeight="1">
      <c r="A9" s="237" t="s">
        <v>54</v>
      </c>
      <c r="B9" s="301" t="s">
        <v>257</v>
      </c>
      <c r="C9" s="237" t="s">
        <v>156</v>
      </c>
      <c r="D9" s="237" t="s">
        <v>157</v>
      </c>
      <c r="E9" s="237" t="s">
        <v>102</v>
      </c>
    </row>
    <row r="10" spans="1:5" ht="24.75" customHeight="1">
      <c r="A10" s="238"/>
      <c r="B10" s="302"/>
      <c r="C10" s="238"/>
      <c r="D10" s="238"/>
      <c r="E10" s="238"/>
    </row>
    <row r="11" spans="1:5" ht="27.75" customHeight="1">
      <c r="A11" s="1"/>
      <c r="B11" s="1" t="s">
        <v>59</v>
      </c>
      <c r="C11" s="138">
        <v>0</v>
      </c>
      <c r="D11" s="139">
        <v>0</v>
      </c>
      <c r="E11" s="112">
        <v>0</v>
      </c>
    </row>
    <row r="12" spans="1:5" ht="27.75" customHeight="1">
      <c r="A12" s="2"/>
      <c r="B12" s="2"/>
      <c r="C12" s="138"/>
      <c r="D12" s="139"/>
      <c r="E12" s="112"/>
    </row>
    <row r="13" spans="1:5" ht="27" customHeight="1">
      <c r="A13" s="2"/>
      <c r="B13" s="2"/>
      <c r="C13" s="140"/>
      <c r="D13" s="138"/>
      <c r="E13" s="112"/>
    </row>
    <row r="14" spans="1:5" ht="25.5" customHeight="1">
      <c r="A14" s="1"/>
      <c r="B14" s="5" t="s">
        <v>23</v>
      </c>
      <c r="C14" s="138">
        <f>C11</f>
        <v>0</v>
      </c>
      <c r="D14" s="138">
        <f>SUM(D12:D13)</f>
        <v>0</v>
      </c>
      <c r="E14" s="112"/>
    </row>
    <row r="15" spans="1:5" ht="27.75" customHeight="1">
      <c r="A15" s="1"/>
      <c r="B15" s="1" t="s">
        <v>296</v>
      </c>
      <c r="C15" s="141">
        <f>C14</f>
        <v>0</v>
      </c>
      <c r="D15" s="138"/>
      <c r="E15" s="112"/>
    </row>
    <row r="18" spans="2:5" ht="12.75">
      <c r="B18" s="9"/>
      <c r="C18" s="303"/>
      <c r="D18" s="303"/>
      <c r="E18" s="303"/>
    </row>
  </sheetData>
  <sheetProtection/>
  <mergeCells count="13">
    <mergeCell ref="A7:E7"/>
    <mergeCell ref="C1:E1"/>
    <mergeCell ref="C2:H2"/>
    <mergeCell ref="C3:H3"/>
    <mergeCell ref="A6:E6"/>
    <mergeCell ref="A5:E5"/>
    <mergeCell ref="A9:A10"/>
    <mergeCell ref="B9:B10"/>
    <mergeCell ref="C9:C10"/>
    <mergeCell ref="D9:D10"/>
    <mergeCell ref="C18:E18"/>
    <mergeCell ref="D8:E8"/>
    <mergeCell ref="E9:E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4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1.12109375" style="0" customWidth="1"/>
    <col min="2" max="2" width="4.125" style="0" customWidth="1"/>
    <col min="3" max="3" width="50.25390625" style="0" customWidth="1"/>
    <col min="4" max="4" width="14.25390625" style="0" hidden="1" customWidth="1"/>
    <col min="5" max="5" width="9.125" style="0" hidden="1" customWidth="1"/>
    <col min="6" max="6" width="3.125" style="0" hidden="1" customWidth="1"/>
    <col min="7" max="7" width="7.375" style="0" hidden="1" customWidth="1"/>
    <col min="8" max="8" width="5.25390625" style="0" hidden="1" customWidth="1"/>
    <col min="9" max="9" width="11.875" style="0" customWidth="1"/>
    <col min="10" max="10" width="11.625" style="0" customWidth="1"/>
    <col min="11" max="11" width="11.75390625" style="0" customWidth="1"/>
  </cols>
  <sheetData>
    <row r="1" ht="17.25" customHeight="1">
      <c r="K1" t="s">
        <v>144</v>
      </c>
    </row>
    <row r="2" spans="1:11" ht="20.25" customHeight="1">
      <c r="A2" s="307" t="s">
        <v>244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5.75" customHeight="1">
      <c r="A3" s="307" t="s">
        <v>298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9:11" ht="18" customHeight="1">
      <c r="I4" s="84"/>
      <c r="J4" s="84" t="s">
        <v>66</v>
      </c>
      <c r="K4" s="84"/>
    </row>
    <row r="5" spans="2:11" ht="43.5" customHeight="1">
      <c r="B5" s="81"/>
      <c r="C5" s="71" t="s">
        <v>184</v>
      </c>
      <c r="D5" s="70" t="s">
        <v>185</v>
      </c>
      <c r="E5" s="306"/>
      <c r="F5" s="306"/>
      <c r="G5" s="306"/>
      <c r="H5" s="306"/>
      <c r="I5" s="78" t="s">
        <v>273</v>
      </c>
      <c r="J5" s="78" t="s">
        <v>297</v>
      </c>
      <c r="K5" s="78" t="s">
        <v>145</v>
      </c>
    </row>
    <row r="6" spans="2:11" ht="21" customHeight="1">
      <c r="B6" s="68"/>
      <c r="C6" s="69" t="s">
        <v>186</v>
      </c>
      <c r="D6" s="69"/>
      <c r="E6" s="306"/>
      <c r="F6" s="306"/>
      <c r="G6" s="306"/>
      <c r="H6" s="306"/>
      <c r="I6" s="102">
        <f>I10+I13+I16+I19+I25+I22+I32+I33+I34</f>
        <v>5757.550000000001</v>
      </c>
      <c r="J6" s="178">
        <f>J10+J13+J16+J19+J25+J22+J32+J33+J34</f>
        <v>5573</v>
      </c>
      <c r="K6" s="82">
        <f>J6/I6</f>
        <v>0.967946435549843</v>
      </c>
    </row>
    <row r="7" spans="2:11" ht="48" customHeight="1" hidden="1">
      <c r="B7" s="71">
        <v>1</v>
      </c>
      <c r="C7" s="72" t="s">
        <v>187</v>
      </c>
      <c r="D7" s="73" t="s">
        <v>188</v>
      </c>
      <c r="E7" s="306"/>
      <c r="F7" s="306"/>
      <c r="G7" s="306"/>
      <c r="H7" s="306"/>
      <c r="I7" s="102"/>
      <c r="J7" s="102"/>
      <c r="K7" s="82" t="e">
        <f aca="true" t="shared" si="0" ref="K7:K34">J7/I7</f>
        <v>#DIV/0!</v>
      </c>
    </row>
    <row r="8" spans="2:11" ht="31.5" customHeight="1" hidden="1">
      <c r="B8" s="71"/>
      <c r="C8" s="74" t="s">
        <v>189</v>
      </c>
      <c r="D8" s="73" t="s">
        <v>190</v>
      </c>
      <c r="E8" s="306"/>
      <c r="F8" s="306"/>
      <c r="G8" s="306"/>
      <c r="H8" s="306"/>
      <c r="I8" s="102"/>
      <c r="J8" s="102"/>
      <c r="K8" s="82" t="e">
        <f t="shared" si="0"/>
        <v>#DIV/0!</v>
      </c>
    </row>
    <row r="9" spans="2:11" ht="30.75" customHeight="1" hidden="1">
      <c r="B9" s="71"/>
      <c r="C9" s="74" t="s">
        <v>191</v>
      </c>
      <c r="D9" s="73" t="s">
        <v>192</v>
      </c>
      <c r="E9" s="306"/>
      <c r="F9" s="306"/>
      <c r="G9" s="306"/>
      <c r="H9" s="306"/>
      <c r="I9" s="102"/>
      <c r="J9" s="102"/>
      <c r="K9" s="82" t="e">
        <f t="shared" si="0"/>
        <v>#DIV/0!</v>
      </c>
    </row>
    <row r="10" spans="2:11" ht="45.75" customHeight="1">
      <c r="B10" s="71">
        <v>1</v>
      </c>
      <c r="C10" s="75" t="s">
        <v>193</v>
      </c>
      <c r="D10" s="73" t="s">
        <v>194</v>
      </c>
      <c r="E10" s="310"/>
      <c r="F10" s="310"/>
      <c r="G10" s="310"/>
      <c r="H10" s="310"/>
      <c r="I10" s="103">
        <f>I11+I12</f>
        <v>1296.6000000000001</v>
      </c>
      <c r="J10" s="103">
        <f>J11+J12</f>
        <v>1155.5</v>
      </c>
      <c r="K10" s="83">
        <f t="shared" si="0"/>
        <v>0.8911769242634582</v>
      </c>
    </row>
    <row r="11" spans="2:11" ht="41.25" customHeight="1">
      <c r="B11" s="71"/>
      <c r="C11" s="76" t="s">
        <v>195</v>
      </c>
      <c r="D11" s="73" t="s">
        <v>196</v>
      </c>
      <c r="E11" s="311" t="s">
        <v>197</v>
      </c>
      <c r="F11" s="311"/>
      <c r="G11" s="311"/>
      <c r="H11" s="311"/>
      <c r="I11" s="104">
        <v>1047.7</v>
      </c>
      <c r="J11" s="104">
        <v>979</v>
      </c>
      <c r="K11" s="85">
        <f t="shared" si="0"/>
        <v>0.9344277942159015</v>
      </c>
    </row>
    <row r="12" spans="2:11" ht="37.5" customHeight="1">
      <c r="B12" s="71"/>
      <c r="C12" s="76" t="s">
        <v>198</v>
      </c>
      <c r="D12" s="73" t="s">
        <v>199</v>
      </c>
      <c r="E12" s="77"/>
      <c r="F12" s="77"/>
      <c r="G12" s="77"/>
      <c r="H12" s="77"/>
      <c r="I12" s="104">
        <v>248.9</v>
      </c>
      <c r="J12" s="104">
        <v>176.5</v>
      </c>
      <c r="K12" s="85">
        <f t="shared" si="0"/>
        <v>0.7091201285656891</v>
      </c>
    </row>
    <row r="13" spans="2:11" ht="34.5" customHeight="1">
      <c r="B13" s="172">
        <v>2</v>
      </c>
      <c r="C13" s="75" t="s">
        <v>200</v>
      </c>
      <c r="D13" s="173" t="s">
        <v>201</v>
      </c>
      <c r="E13" s="312"/>
      <c r="F13" s="312"/>
      <c r="G13" s="312"/>
      <c r="H13" s="312"/>
      <c r="I13" s="174">
        <f>I14+I15</f>
        <v>1342.75</v>
      </c>
      <c r="J13" s="174">
        <f>J14+J15</f>
        <v>1328.4</v>
      </c>
      <c r="K13" s="175">
        <f t="shared" si="0"/>
        <v>0.9893129770992367</v>
      </c>
    </row>
    <row r="14" spans="2:11" ht="44.25" customHeight="1">
      <c r="B14" s="172"/>
      <c r="C14" s="76" t="s">
        <v>202</v>
      </c>
      <c r="D14" s="176" t="s">
        <v>203</v>
      </c>
      <c r="E14" s="313" t="s">
        <v>204</v>
      </c>
      <c r="F14" s="313"/>
      <c r="G14" s="313"/>
      <c r="H14" s="313"/>
      <c r="I14" s="105">
        <v>202.9</v>
      </c>
      <c r="J14" s="105">
        <v>202</v>
      </c>
      <c r="K14" s="177">
        <f t="shared" si="0"/>
        <v>0.9955643173977329</v>
      </c>
    </row>
    <row r="15" spans="2:11" ht="66" customHeight="1">
      <c r="B15" s="172"/>
      <c r="C15" s="76" t="s">
        <v>205</v>
      </c>
      <c r="D15" s="176" t="s">
        <v>206</v>
      </c>
      <c r="E15" s="313" t="s">
        <v>207</v>
      </c>
      <c r="F15" s="313"/>
      <c r="G15" s="313"/>
      <c r="H15" s="313"/>
      <c r="I15" s="105">
        <v>1139.85</v>
      </c>
      <c r="J15" s="105">
        <v>1126.4</v>
      </c>
      <c r="K15" s="177">
        <f t="shared" si="0"/>
        <v>0.9882002017809363</v>
      </c>
    </row>
    <row r="16" spans="2:11" ht="39.75" customHeight="1">
      <c r="B16" s="71">
        <v>3</v>
      </c>
      <c r="C16" s="75" t="s">
        <v>208</v>
      </c>
      <c r="D16" s="73" t="s">
        <v>209</v>
      </c>
      <c r="E16" s="309"/>
      <c r="F16" s="309"/>
      <c r="G16" s="309"/>
      <c r="H16" s="309"/>
      <c r="I16" s="106">
        <f>I17+I18</f>
        <v>55</v>
      </c>
      <c r="J16" s="106">
        <f>J17+J18</f>
        <v>55</v>
      </c>
      <c r="K16" s="83">
        <f t="shared" si="0"/>
        <v>1</v>
      </c>
    </row>
    <row r="17" spans="2:11" ht="58.5" customHeight="1" hidden="1">
      <c r="B17" s="71"/>
      <c r="C17" s="76" t="s">
        <v>210</v>
      </c>
      <c r="D17" s="73" t="s">
        <v>211</v>
      </c>
      <c r="E17" s="309"/>
      <c r="F17" s="309"/>
      <c r="G17" s="309"/>
      <c r="H17" s="309"/>
      <c r="I17" s="106">
        <v>0</v>
      </c>
      <c r="J17" s="103">
        <v>0</v>
      </c>
      <c r="K17" s="83" t="e">
        <f t="shared" si="0"/>
        <v>#DIV/0!</v>
      </c>
    </row>
    <row r="18" spans="2:11" ht="58.5" customHeight="1">
      <c r="B18" s="71"/>
      <c r="C18" s="76" t="s">
        <v>212</v>
      </c>
      <c r="D18" s="73" t="s">
        <v>213</v>
      </c>
      <c r="E18" s="309"/>
      <c r="F18" s="309"/>
      <c r="G18" s="309"/>
      <c r="H18" s="309"/>
      <c r="I18" s="105">
        <v>55</v>
      </c>
      <c r="J18" s="104">
        <v>55</v>
      </c>
      <c r="K18" s="85">
        <f t="shared" si="0"/>
        <v>1</v>
      </c>
    </row>
    <row r="19" spans="2:11" ht="33" customHeight="1">
      <c r="B19" s="71">
        <v>4</v>
      </c>
      <c r="C19" s="77" t="s">
        <v>214</v>
      </c>
      <c r="D19" s="73" t="s">
        <v>215</v>
      </c>
      <c r="E19" s="311" t="s">
        <v>216</v>
      </c>
      <c r="F19" s="311"/>
      <c r="G19" s="311"/>
      <c r="H19" s="311"/>
      <c r="I19" s="103">
        <f>I20+I21</f>
        <v>330</v>
      </c>
      <c r="J19" s="103">
        <f>J20+J21</f>
        <v>330</v>
      </c>
      <c r="K19" s="83">
        <f t="shared" si="0"/>
        <v>1</v>
      </c>
    </row>
    <row r="20" spans="2:11" ht="52.5" customHeight="1" hidden="1">
      <c r="B20" s="71"/>
      <c r="C20" s="76" t="s">
        <v>217</v>
      </c>
      <c r="D20" s="71">
        <v>1710000000</v>
      </c>
      <c r="E20" s="311" t="s">
        <v>218</v>
      </c>
      <c r="F20" s="311"/>
      <c r="G20" s="311"/>
      <c r="H20" s="311"/>
      <c r="I20" s="103">
        <v>0</v>
      </c>
      <c r="J20" s="103">
        <v>0</v>
      </c>
      <c r="K20" s="83" t="e">
        <f t="shared" si="0"/>
        <v>#DIV/0!</v>
      </c>
    </row>
    <row r="21" spans="2:11" ht="23.25" customHeight="1">
      <c r="B21" s="71"/>
      <c r="C21" s="76" t="s">
        <v>219</v>
      </c>
      <c r="D21" s="71">
        <v>1710000000</v>
      </c>
      <c r="E21" s="308"/>
      <c r="F21" s="308"/>
      <c r="G21" s="308"/>
      <c r="H21" s="308"/>
      <c r="I21" s="104">
        <v>330</v>
      </c>
      <c r="J21" s="104">
        <v>330</v>
      </c>
      <c r="K21" s="85">
        <f t="shared" si="0"/>
        <v>1</v>
      </c>
    </row>
    <row r="22" spans="2:11" ht="31.5" customHeight="1" hidden="1">
      <c r="B22" s="71">
        <v>5</v>
      </c>
      <c r="C22" s="75" t="s">
        <v>220</v>
      </c>
      <c r="D22" s="73" t="s">
        <v>221</v>
      </c>
      <c r="E22" s="308"/>
      <c r="F22" s="308"/>
      <c r="G22" s="308"/>
      <c r="H22" s="308"/>
      <c r="I22" s="103">
        <f>I23</f>
        <v>0</v>
      </c>
      <c r="J22" s="103">
        <f>J23</f>
        <v>0</v>
      </c>
      <c r="K22" s="83" t="e">
        <f t="shared" si="0"/>
        <v>#DIV/0!</v>
      </c>
    </row>
    <row r="23" spans="2:11" ht="31.5" customHeight="1" hidden="1">
      <c r="B23" s="71"/>
      <c r="C23" s="74" t="s">
        <v>222</v>
      </c>
      <c r="D23" s="73" t="s">
        <v>223</v>
      </c>
      <c r="E23" s="308"/>
      <c r="F23" s="308"/>
      <c r="G23" s="308"/>
      <c r="H23" s="308"/>
      <c r="I23" s="104">
        <v>0</v>
      </c>
      <c r="J23" s="104">
        <v>0</v>
      </c>
      <c r="K23" s="85" t="e">
        <f t="shared" si="0"/>
        <v>#DIV/0!</v>
      </c>
    </row>
    <row r="24" spans="2:11" ht="44.25" customHeight="1" hidden="1">
      <c r="B24" s="71"/>
      <c r="C24" s="74" t="s">
        <v>224</v>
      </c>
      <c r="D24" s="73" t="s">
        <v>225</v>
      </c>
      <c r="E24" s="308"/>
      <c r="F24" s="308"/>
      <c r="G24" s="308"/>
      <c r="H24" s="308"/>
      <c r="I24" s="103"/>
      <c r="J24" s="103"/>
      <c r="K24" s="83" t="e">
        <f t="shared" si="0"/>
        <v>#DIV/0!</v>
      </c>
    </row>
    <row r="25" spans="2:11" ht="31.5" customHeight="1" hidden="1">
      <c r="B25" s="71">
        <v>6</v>
      </c>
      <c r="C25" s="77" t="s">
        <v>226</v>
      </c>
      <c r="D25" s="73" t="s">
        <v>227</v>
      </c>
      <c r="E25" s="308"/>
      <c r="F25" s="308"/>
      <c r="G25" s="308"/>
      <c r="H25" s="308"/>
      <c r="I25" s="103">
        <f>I26+I31</f>
        <v>0</v>
      </c>
      <c r="J25" s="103">
        <f>J26+J31</f>
        <v>0</v>
      </c>
      <c r="K25" s="83" t="e">
        <f t="shared" si="0"/>
        <v>#DIV/0!</v>
      </c>
    </row>
    <row r="26" spans="2:11" ht="36.75" customHeight="1" hidden="1">
      <c r="B26" s="71"/>
      <c r="C26" s="79" t="s">
        <v>228</v>
      </c>
      <c r="D26" s="73" t="s">
        <v>229</v>
      </c>
      <c r="E26" s="308"/>
      <c r="F26" s="308"/>
      <c r="G26" s="308"/>
      <c r="H26" s="308"/>
      <c r="I26" s="104">
        <v>0</v>
      </c>
      <c r="J26" s="104">
        <v>0</v>
      </c>
      <c r="K26" s="85" t="e">
        <f t="shared" si="0"/>
        <v>#DIV/0!</v>
      </c>
    </row>
    <row r="27" spans="2:11" ht="39.75" customHeight="1" hidden="1">
      <c r="B27" s="71">
        <v>8</v>
      </c>
      <c r="C27" s="77" t="s">
        <v>230</v>
      </c>
      <c r="D27" s="73" t="s">
        <v>231</v>
      </c>
      <c r="E27" s="308"/>
      <c r="F27" s="308"/>
      <c r="G27" s="308"/>
      <c r="H27" s="308"/>
      <c r="I27" s="104"/>
      <c r="J27" s="104"/>
      <c r="K27" s="85" t="e">
        <f t="shared" si="0"/>
        <v>#DIV/0!</v>
      </c>
    </row>
    <row r="28" spans="2:11" ht="28.5" customHeight="1" hidden="1">
      <c r="B28" s="71">
        <v>9</v>
      </c>
      <c r="C28" s="77" t="s">
        <v>232</v>
      </c>
      <c r="D28" s="73" t="s">
        <v>233</v>
      </c>
      <c r="E28" s="308"/>
      <c r="F28" s="308"/>
      <c r="G28" s="308"/>
      <c r="H28" s="308"/>
      <c r="I28" s="104"/>
      <c r="J28" s="104"/>
      <c r="K28" s="85" t="e">
        <f t="shared" si="0"/>
        <v>#DIV/0!</v>
      </c>
    </row>
    <row r="29" spans="2:11" ht="46.5" customHeight="1" hidden="1">
      <c r="B29" s="71">
        <v>10</v>
      </c>
      <c r="C29" s="72" t="s">
        <v>234</v>
      </c>
      <c r="D29" s="73" t="s">
        <v>235</v>
      </c>
      <c r="E29" s="308"/>
      <c r="F29" s="308"/>
      <c r="G29" s="308"/>
      <c r="H29" s="308"/>
      <c r="I29" s="104"/>
      <c r="J29" s="104"/>
      <c r="K29" s="85" t="e">
        <f t="shared" si="0"/>
        <v>#DIV/0!</v>
      </c>
    </row>
    <row r="30" spans="2:11" ht="63.75" hidden="1">
      <c r="B30" s="71"/>
      <c r="C30" s="74" t="s">
        <v>236</v>
      </c>
      <c r="D30" s="73" t="s">
        <v>237</v>
      </c>
      <c r="E30" s="308"/>
      <c r="F30" s="308"/>
      <c r="G30" s="308"/>
      <c r="H30" s="308"/>
      <c r="I30" s="104"/>
      <c r="J30" s="104"/>
      <c r="K30" s="85" t="e">
        <f t="shared" si="0"/>
        <v>#DIV/0!</v>
      </c>
    </row>
    <row r="31" spans="2:11" ht="39" customHeight="1" hidden="1">
      <c r="B31" s="71"/>
      <c r="C31" s="74" t="s">
        <v>238</v>
      </c>
      <c r="D31" s="73" t="s">
        <v>239</v>
      </c>
      <c r="E31" s="71"/>
      <c r="F31" s="71"/>
      <c r="G31" s="71"/>
      <c r="H31" s="71"/>
      <c r="I31" s="104">
        <v>0</v>
      </c>
      <c r="J31" s="104">
        <v>0</v>
      </c>
      <c r="K31" s="85" t="e">
        <f t="shared" si="0"/>
        <v>#DIV/0!</v>
      </c>
    </row>
    <row r="32" spans="2:11" ht="46.5" customHeight="1">
      <c r="B32" s="80">
        <v>5</v>
      </c>
      <c r="C32" s="55" t="s">
        <v>240</v>
      </c>
      <c r="D32" s="57" t="s">
        <v>241</v>
      </c>
      <c r="E32" s="59"/>
      <c r="F32" s="59"/>
      <c r="G32" s="59"/>
      <c r="H32" s="59"/>
      <c r="I32" s="107">
        <v>255.8</v>
      </c>
      <c r="J32" s="107">
        <v>255.8</v>
      </c>
      <c r="K32" s="83">
        <f t="shared" si="0"/>
        <v>1</v>
      </c>
    </row>
    <row r="33" spans="2:11" ht="46.5" customHeight="1">
      <c r="B33" s="80">
        <v>6</v>
      </c>
      <c r="C33" s="55" t="s">
        <v>242</v>
      </c>
      <c r="D33" s="57" t="s">
        <v>243</v>
      </c>
      <c r="E33" s="59"/>
      <c r="F33" s="59"/>
      <c r="G33" s="59"/>
      <c r="H33" s="59"/>
      <c r="I33" s="107">
        <v>2477.4</v>
      </c>
      <c r="J33" s="107">
        <v>2448.3</v>
      </c>
      <c r="K33" s="83">
        <f t="shared" si="0"/>
        <v>0.9882538144829257</v>
      </c>
    </row>
    <row r="34" spans="2:11" ht="39" customHeight="1" hidden="1">
      <c r="B34" s="80">
        <v>7</v>
      </c>
      <c r="C34" s="55" t="s">
        <v>262</v>
      </c>
      <c r="D34" s="1"/>
      <c r="E34" s="1"/>
      <c r="F34" s="1"/>
      <c r="G34" s="1"/>
      <c r="H34" s="1"/>
      <c r="I34" s="136">
        <v>0</v>
      </c>
      <c r="J34" s="136">
        <v>0</v>
      </c>
      <c r="K34" s="137" t="e">
        <f t="shared" si="0"/>
        <v>#DIV/0!</v>
      </c>
    </row>
  </sheetData>
  <sheetProtection/>
  <mergeCells count="27">
    <mergeCell ref="E25:H25"/>
    <mergeCell ref="E20:H20"/>
    <mergeCell ref="E27:H27"/>
    <mergeCell ref="E28:H28"/>
    <mergeCell ref="E29:H29"/>
    <mergeCell ref="E30:H30"/>
    <mergeCell ref="E26:H26"/>
    <mergeCell ref="E22:H22"/>
    <mergeCell ref="E23:H23"/>
    <mergeCell ref="E24:H24"/>
    <mergeCell ref="E10:H10"/>
    <mergeCell ref="E11:H11"/>
    <mergeCell ref="E13:H13"/>
    <mergeCell ref="E14:H14"/>
    <mergeCell ref="E15:H15"/>
    <mergeCell ref="E19:H19"/>
    <mergeCell ref="E18:H18"/>
    <mergeCell ref="E5:H5"/>
    <mergeCell ref="E6:H6"/>
    <mergeCell ref="E7:H7"/>
    <mergeCell ref="A3:K3"/>
    <mergeCell ref="E21:H21"/>
    <mergeCell ref="A2:K2"/>
    <mergeCell ref="E8:H8"/>
    <mergeCell ref="E9:H9"/>
    <mergeCell ref="E16:H16"/>
    <mergeCell ref="E17:H1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Eniieiaiea a?a?aoa ?oaiyineiai ?aeiia ia 1.06.99a.</dc:title>
  <dc:subject/>
  <dc:creator>****</dc:creator>
  <cp:keywords/>
  <dc:description/>
  <cp:lastModifiedBy>User</cp:lastModifiedBy>
  <cp:lastPrinted>2022-02-07T10:52:08Z</cp:lastPrinted>
  <dcterms:created xsi:type="dcterms:W3CDTF">1999-07-14T07:56:16Z</dcterms:created>
  <dcterms:modified xsi:type="dcterms:W3CDTF">2022-04-05T07:11:25Z</dcterms:modified>
  <cp:category/>
  <cp:version/>
  <cp:contentType/>
  <cp:contentStatus/>
</cp:coreProperties>
</file>