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50" windowHeight="3540" tabRatio="601" activeTab="4"/>
  </bookViews>
  <sheets>
    <sheet name="Табл №3" sheetId="1" r:id="rId1"/>
    <sheet name="Табл № 4" sheetId="2" r:id="rId2"/>
    <sheet name=" по эк. статьям" sheetId="3" r:id="rId3"/>
    <sheet name="Табл № 6" sheetId="4" r:id="rId4"/>
    <sheet name="7" sheetId="5" r:id="rId5"/>
  </sheets>
  <definedNames>
    <definedName name="_xlnm.Print_Area" localSheetId="2">' по эк. статьям'!$A$1:$F$178</definedName>
    <definedName name="_xlnm.Print_Area" localSheetId="3">'Табл № 6'!$A$1:$F$20</definedName>
  </definedNames>
  <calcPr fullCalcOnLoad="1"/>
</workbook>
</file>

<file path=xl/sharedStrings.xml><?xml version="1.0" encoding="utf-8"?>
<sst xmlns="http://schemas.openxmlformats.org/spreadsheetml/2006/main" count="414" uniqueCount="299">
  <si>
    <t>(тыс.руб.)</t>
  </si>
  <si>
    <t>0100</t>
  </si>
  <si>
    <t>0102</t>
  </si>
  <si>
    <t>0500</t>
  </si>
  <si>
    <t>0502</t>
  </si>
  <si>
    <t>0700</t>
  </si>
  <si>
    <t>Образование</t>
  </si>
  <si>
    <t>0701</t>
  </si>
  <si>
    <t>0800</t>
  </si>
  <si>
    <t>0801</t>
  </si>
  <si>
    <t>1100</t>
  </si>
  <si>
    <t>Межбюджетные трансферты</t>
  </si>
  <si>
    <t>ЖИЛИЩНО-КОММУНАЛЬНОЕ ХОЗЯЙСТВО</t>
  </si>
  <si>
    <t>ОБРАЗОВАНИЕ</t>
  </si>
  <si>
    <t>Наименование</t>
  </si>
  <si>
    <t>код</t>
  </si>
  <si>
    <t>тыс. руб.</t>
  </si>
  <si>
    <t>Общегосударственные вопросы</t>
  </si>
  <si>
    <t>0104</t>
  </si>
  <si>
    <t>Жилищно -коммунальное хозяйство</t>
  </si>
  <si>
    <t xml:space="preserve">               Коммунальное хозяйство </t>
  </si>
  <si>
    <t xml:space="preserve">               Культура     </t>
  </si>
  <si>
    <t>ВСЕГО РАСХОДОВ</t>
  </si>
  <si>
    <t>ВСЕГО</t>
  </si>
  <si>
    <t>Код</t>
  </si>
  <si>
    <t xml:space="preserve">РАСХОДЫ                          </t>
  </si>
  <si>
    <t>Свободн  назн +,-</t>
  </si>
  <si>
    <t>ОБЩЕГОСУДАРСТВЕННЫЕ ВОПРОСЫ</t>
  </si>
  <si>
    <t xml:space="preserve">       -коммунальные услуги</t>
  </si>
  <si>
    <t>оплата потребления электроэнергии</t>
  </si>
  <si>
    <t xml:space="preserve">       -услуги по содержанию имущества</t>
  </si>
  <si>
    <t xml:space="preserve">       -прочие услуги </t>
  </si>
  <si>
    <t xml:space="preserve">       -прочие расходы</t>
  </si>
  <si>
    <t xml:space="preserve">       -увеличение стоимости основных средств</t>
  </si>
  <si>
    <t>приобретение оборудования</t>
  </si>
  <si>
    <t xml:space="preserve">       -увеличение стоимости материальных запасов</t>
  </si>
  <si>
    <t>ГСМ</t>
  </si>
  <si>
    <t>прочие расходные материалы</t>
  </si>
  <si>
    <t>мероприятия по ФК и спорту</t>
  </si>
  <si>
    <t>ИТОГО</t>
  </si>
  <si>
    <t>в т.ч. – заработная плата</t>
  </si>
  <si>
    <t xml:space="preserve">          - прочие выплаты</t>
  </si>
  <si>
    <t xml:space="preserve">          - услуги связи</t>
  </si>
  <si>
    <t xml:space="preserve">          - транспортные услуги</t>
  </si>
  <si>
    <t xml:space="preserve">          - коммунальные услуги</t>
  </si>
  <si>
    <t xml:space="preserve">         - услуги по содержанию имущества</t>
  </si>
  <si>
    <t xml:space="preserve">         - прочие услуги</t>
  </si>
  <si>
    <t xml:space="preserve">         -увеличение стоимости основных средств</t>
  </si>
  <si>
    <t>Исполнение бюджета</t>
  </si>
  <si>
    <t>оплата за газ</t>
  </si>
  <si>
    <t>Социальная политика</t>
  </si>
  <si>
    <t>НАЦИОНАЛЬНАЯ ОБОРОНА</t>
  </si>
  <si>
    <t>0200</t>
  </si>
  <si>
    <t>Национальная оборона</t>
  </si>
  <si>
    <t>№ распоряжения</t>
  </si>
  <si>
    <t xml:space="preserve">      - начисления на оплату труда</t>
  </si>
  <si>
    <t xml:space="preserve">       - услуги  связи</t>
  </si>
  <si>
    <t xml:space="preserve">          - начисления на оплату труда</t>
  </si>
  <si>
    <t>благоустройство</t>
  </si>
  <si>
    <t xml:space="preserve"> РЕЗЕРВНЫЙ ФОНД  </t>
  </si>
  <si>
    <t>0707</t>
  </si>
  <si>
    <t>0400</t>
  </si>
  <si>
    <t>молодежная политика</t>
  </si>
  <si>
    <t xml:space="preserve">% выполнения </t>
  </si>
  <si>
    <t>Мобилизационная и вневойсковая подготовка</t>
  </si>
  <si>
    <t>Благоустройство</t>
  </si>
  <si>
    <t>тыс.руб.</t>
  </si>
  <si>
    <t>0203</t>
  </si>
  <si>
    <t>0503</t>
  </si>
  <si>
    <t>1104</t>
  </si>
  <si>
    <t>СОЦИАЛЬНАЯ ПОЛИТИКА</t>
  </si>
  <si>
    <t>Коммунальное хозяйство</t>
  </si>
  <si>
    <t>Дошкольное образование</t>
  </si>
  <si>
    <t xml:space="preserve">             Резервные фонды</t>
  </si>
  <si>
    <t xml:space="preserve">             Другие общегосударственные вопросы</t>
  </si>
  <si>
    <t xml:space="preserve">Национальная безопасность и правоохранительная деятельность </t>
  </si>
  <si>
    <t>Национальная  экономика</t>
  </si>
  <si>
    <t>Другие вопросы в области национальной экономики</t>
  </si>
  <si>
    <t>Другие вопросы в области жилищно-коммунального хозяйства</t>
  </si>
  <si>
    <t xml:space="preserve">               Молодежная политика и оздоровление детей</t>
  </si>
  <si>
    <t xml:space="preserve">               Социальное обеспечение населения</t>
  </si>
  <si>
    <t>0300</t>
  </si>
  <si>
    <t>0309</t>
  </si>
  <si>
    <t>0412</t>
  </si>
  <si>
    <t>0501</t>
  </si>
  <si>
    <t>0505</t>
  </si>
  <si>
    <t>Структура расходов бюджета Лемешкинского сельского поселения</t>
  </si>
  <si>
    <t xml:space="preserve">       -пособия по социальной помощи населению</t>
  </si>
  <si>
    <t xml:space="preserve"> Лемешкинского сельского поселения по расходам </t>
  </si>
  <si>
    <t>по разделам и подразделам функциональной классификации расходов</t>
  </si>
  <si>
    <t>Таблица № 5</t>
  </si>
  <si>
    <t xml:space="preserve">Таблица № 4 </t>
  </si>
  <si>
    <t>Отчет об исполнении назначений</t>
  </si>
  <si>
    <t xml:space="preserve">         - перечисления другим бюджетам бюджетной системы Российской Федерации</t>
  </si>
  <si>
    <t>Таблица № 3</t>
  </si>
  <si>
    <t>0107</t>
  </si>
  <si>
    <t>НАЦИОНАЛЬНАЯ БЕЗОПАСНОСТЬ И ПРАВООХРАНИТЕЛЬНАЯ ДЕЯТЕЛЬНОСТЬ</t>
  </si>
  <si>
    <t>Обеспечение прведения выборов и референдумов</t>
  </si>
  <si>
    <t xml:space="preserve">         - прочие выплаты</t>
  </si>
  <si>
    <t>административные комиссии</t>
  </si>
  <si>
    <t>техобслуживание пожарной сигнализации</t>
  </si>
  <si>
    <t>другие расходы</t>
  </si>
  <si>
    <t>Выполнение  в %</t>
  </si>
  <si>
    <t>0310</t>
  </si>
  <si>
    <t>1003</t>
  </si>
  <si>
    <t>Обеспечение пожарной безопасности</t>
  </si>
  <si>
    <t>1000</t>
  </si>
  <si>
    <t>Национальная экономика</t>
  </si>
  <si>
    <t xml:space="preserve">      - транспортные услуги</t>
  </si>
  <si>
    <t>налоги, пени, госпошлина, сборы</t>
  </si>
  <si>
    <t>приобретение оборудования,мебели</t>
  </si>
  <si>
    <t>приобретение оборудования, мебели</t>
  </si>
  <si>
    <t xml:space="preserve"> -услуги по содержанию имущества</t>
  </si>
  <si>
    <t xml:space="preserve"> ремонт дорог  </t>
  </si>
  <si>
    <t xml:space="preserve">благоустройство  </t>
  </si>
  <si>
    <t xml:space="preserve">прочие расходные материалы  </t>
  </si>
  <si>
    <t>Резервного фонда Администрации Лемешкинского сельского поселения</t>
  </si>
  <si>
    <t>расходы на   подписку, консультационные услуги</t>
  </si>
  <si>
    <t>0111</t>
  </si>
  <si>
    <t>0113</t>
  </si>
  <si>
    <t xml:space="preserve">             Функционирование высшего должностного лица субъекта Российской Федерации и муниципального образования</t>
  </si>
  <si>
    <t xml:space="preserve">             Функционирование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</si>
  <si>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 xml:space="preserve">             Мобилизационная и вневойсковая  подготовка</t>
  </si>
  <si>
    <t xml:space="preserve">             Защита населения и территории от последствий чрезвычайных ситуаций  природного и техногенного характера, гражданская оборона</t>
  </si>
  <si>
    <t xml:space="preserve"> 0800</t>
  </si>
  <si>
    <t>Культура,  кинематография</t>
  </si>
  <si>
    <t>1102</t>
  </si>
  <si>
    <t>Физическая культура и спорт</t>
  </si>
  <si>
    <t>1200</t>
  </si>
  <si>
    <t>Средства массовой информации</t>
  </si>
  <si>
    <t>1204</t>
  </si>
  <si>
    <t>Другие вопросы в области культуры, кинематографии, средств массовой информации</t>
  </si>
  <si>
    <t>Иные межбюджетные трансферты</t>
  </si>
  <si>
    <t xml:space="preserve">Культура,  кинематография </t>
  </si>
  <si>
    <t>медосмотр, пропитка крыши здания</t>
  </si>
  <si>
    <t xml:space="preserve">КУЛЬТУРА, КИНЕМАТОГРАФИЯ </t>
  </si>
  <si>
    <t xml:space="preserve"> тыс. руб.</t>
  </si>
  <si>
    <t>0409</t>
  </si>
  <si>
    <t>Дорожное хозяйство</t>
  </si>
  <si>
    <t>ремонт</t>
  </si>
  <si>
    <t>массовый спорт</t>
  </si>
  <si>
    <t>0106</t>
  </si>
  <si>
    <t>межбюджетные трансферты</t>
  </si>
  <si>
    <t>Таблица № 7</t>
  </si>
  <si>
    <t>% выполнения</t>
  </si>
  <si>
    <t xml:space="preserve">       -прочие работы, услуги </t>
  </si>
  <si>
    <t>Субсидия на финансирование бюджетных учреждений</t>
  </si>
  <si>
    <t>Таблица № 6</t>
  </si>
  <si>
    <t>0405</t>
  </si>
  <si>
    <t xml:space="preserve">                        Дорожное хозяйство</t>
  </si>
  <si>
    <t>Сельское хозяйство и рыболовство</t>
  </si>
  <si>
    <t xml:space="preserve">                        Сельское хозяйство и рыболовство</t>
  </si>
  <si>
    <t>сельское хозяйство и рыболовство</t>
  </si>
  <si>
    <t>другие вопросы в области национальной экономики</t>
  </si>
  <si>
    <t>содержание имущества</t>
  </si>
  <si>
    <t>страхование, подписка, оценка имущества</t>
  </si>
  <si>
    <t>текущий ремонт</t>
  </si>
  <si>
    <t>оборудование</t>
  </si>
  <si>
    <t>техобслуживание пожарной сигнализации, содержание имущества</t>
  </si>
  <si>
    <t>Назначено на год</t>
  </si>
  <si>
    <t>Кассовые  расходы</t>
  </si>
  <si>
    <t>Социальное обеспечение населения</t>
  </si>
  <si>
    <t>Молодежная политика и оздоровление детей</t>
  </si>
  <si>
    <t>Жилищное хозяйство</t>
  </si>
  <si>
    <t>Резервные фонды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</si>
  <si>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</si>
  <si>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</si>
  <si>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Обеспечение деятельности финансовых , налоговых и таможенных органов и органов финансового ( финансово-бюджетного) надзора </t>
  </si>
  <si>
    <t xml:space="preserve"> Культура     </t>
  </si>
  <si>
    <t>суточные</t>
  </si>
  <si>
    <t>ремонт и содержание дорог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</si>
  <si>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</si>
  <si>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услуги по содержанию имущества</t>
  </si>
  <si>
    <t xml:space="preserve">        услуги по содержанию имущества</t>
  </si>
  <si>
    <t>увеличение стоимости основных средств</t>
  </si>
  <si>
    <t xml:space="preserve">прочие услуги </t>
  </si>
  <si>
    <t>содержание водопровода</t>
  </si>
  <si>
    <t>Другие общегосударственные вопросы</t>
  </si>
  <si>
    <r>
      <t xml:space="preserve"> - </t>
    </r>
    <r>
      <rPr>
        <sz val="10"/>
        <rFont val="Arial Cyr"/>
        <family val="0"/>
      </rPr>
      <t>коммунальные услуги</t>
    </r>
  </si>
  <si>
    <t>обслуживание программного обеспечения</t>
  </si>
  <si>
    <t xml:space="preserve">       услуги  связи</t>
  </si>
  <si>
    <t xml:space="preserve">      коммунальные услуги</t>
  </si>
  <si>
    <t xml:space="preserve">        прочие работы, услуги</t>
  </si>
  <si>
    <r>
      <t xml:space="preserve"> </t>
    </r>
    <r>
      <rPr>
        <i/>
        <sz val="10"/>
        <rFont val="Arial Cyr"/>
        <family val="0"/>
      </rPr>
      <t>электроэнергия</t>
    </r>
  </si>
  <si>
    <t>оплата водоснабжения</t>
  </si>
  <si>
    <t>оплата газоснабжения</t>
  </si>
  <si>
    <t>НАЦИОНАЛЬНАЯ ЭКОНОМИКА</t>
  </si>
  <si>
    <t xml:space="preserve">              Массовый спорт</t>
  </si>
  <si>
    <t>информационное  обеспечение</t>
  </si>
  <si>
    <t xml:space="preserve">Наименование </t>
  </si>
  <si>
    <t>(подпрограмма)</t>
  </si>
  <si>
    <t>Муниципальные программы</t>
  </si>
  <si>
    <t>Муниципальная программа "Обеспечение безопасности жизнедеятельности на территории Лемешкинского сельского поселения"</t>
  </si>
  <si>
    <t>0500000000</t>
  </si>
  <si>
    <t>Подпрограмма "Пожарная безопасность Лемешкинского сельского поселения"</t>
  </si>
  <si>
    <t>0510000000</t>
  </si>
  <si>
    <t>Подпрограмма "Защита населения и территории от чрезвычайных ситуаций"</t>
  </si>
  <si>
    <t>0520000000</t>
  </si>
  <si>
    <t xml:space="preserve">Муниципальная программа "Развитие транспортной системы и обеспечение безопасности дорожного движения в Лемешкинском сельском поселении"  </t>
  </si>
  <si>
    <t>0600000000</t>
  </si>
  <si>
    <t>Подпрограмма "Совершенствование и развитие сети автомобильных дорог общего пользования в Лемешкинском сельском поселении"</t>
  </si>
  <si>
    <t>0620000000</t>
  </si>
  <si>
    <t>Капитальный ремонт, ремонт и содержание дорог общего пользования</t>
  </si>
  <si>
    <t>Подпрограмма "Повышение безопасности дорожного движения в Лемешкинском сельском поселении"</t>
  </si>
  <si>
    <t>0630000000</t>
  </si>
  <si>
    <t>Муниципальная программа "Развитие культуры и туризма в Лемешкинском сельском поселении"</t>
  </si>
  <si>
    <t>1400000000</t>
  </si>
  <si>
    <t>Подпрограмма "Сохранение объектов культурного и исторического наследия, обеспечения доступа населения к культурным ценностям и информации"</t>
  </si>
  <si>
    <t>1410000000</t>
  </si>
  <si>
    <t>Развитие библиотечного дела</t>
  </si>
  <si>
    <t>Подпрограмма "Сохранение и развитие профессионального искусства, народного творчества, культурных инициатив и творческого потенциала населения в Лемешкинском сельском поселении"</t>
  </si>
  <si>
    <t>1420000000</t>
  </si>
  <si>
    <t>Развитие культурно-массовой деятельности</t>
  </si>
  <si>
    <t>Муниципальная программа "Развитие гражданского общества на территории Лемешкинского сельского поселения"</t>
  </si>
  <si>
    <t>0300000000</t>
  </si>
  <si>
    <t>Подпрограмма "Муниципальная поддержка социально ориентированных некоммерческих организаций, осуществляющих свою деятельность на территории Лемешкинского сельского поселения"</t>
  </si>
  <si>
    <t>0310000000</t>
  </si>
  <si>
    <t>Подпрограмма "Реализация информационной политики на территории Лемешкинского сельского поселения Руднянского муниципального района в сфере средств массовой информации"</t>
  </si>
  <si>
    <t>0340000000</t>
  </si>
  <si>
    <t>Муниципальная программа "Формирование современной городской среды Лемешкинского сельского поселения"</t>
  </si>
  <si>
    <t>1700000000</t>
  </si>
  <si>
    <t>Модернизация жилищно-коммунального хозяйства</t>
  </si>
  <si>
    <t>Подпрограмма "Создание условий для обеспечения качественными услугами водоснабжения населения в Лемешкинском сельском поселении"</t>
  </si>
  <si>
    <t>Модернизация коммунального хозяйства</t>
  </si>
  <si>
    <t>Подпрограмма "Благоустройство сельских поселений"</t>
  </si>
  <si>
    <t>Муниципальная программа "Муниципальная молодежная политика Лемешкинского сельского поселения"</t>
  </si>
  <si>
    <t>0200000000</t>
  </si>
  <si>
    <t>Подпрограмма "Вовлечение молодежи Лемешкинского сельского поселения в социальную практику"</t>
  </si>
  <si>
    <t>0210000000</t>
  </si>
  <si>
    <t>Подпрограмма "Гражданско-патриотическое воспитание граждан Лемешкинского сельского поселения"</t>
  </si>
  <si>
    <t>0220000000</t>
  </si>
  <si>
    <t>Муниципальная программа "Развитие физической культуры и спорта в Лемешкинском сельском поселении"</t>
  </si>
  <si>
    <t>0900000000</t>
  </si>
  <si>
    <t>Подпрограмма "Развитие физической культуры и детского спорта в Лемешкинском сельском поселении"</t>
  </si>
  <si>
    <t>0910000000</t>
  </si>
  <si>
    <t>Программа "Профилактика правонарушений и обеспечение общественной безопасности на территории Лемешкинского сельского поселения"</t>
  </si>
  <si>
    <t>1600000000</t>
  </si>
  <si>
    <t>Муниципальная программа "Устойчивое развитие сельских территорий"</t>
  </si>
  <si>
    <t>0800000000</t>
  </si>
  <si>
    <t>Муниципальная программа "Энергосбережение и повышение энергетической эффективности Лемешкинского сельского поселения"</t>
  </si>
  <si>
    <t>1300000000</t>
  </si>
  <si>
    <t>Подпрограмма "Энергосбережение и повышение энергетической эффективности в теплоснабжении, системах коммунальной инфраструктуры и жилищном комплексе Лемешкинского сельского поселения "</t>
  </si>
  <si>
    <t>1310000000</t>
  </si>
  <si>
    <t>Подпрограмма "Развитие инфраструктуры и материально-технической базы для занятий физической культуры и спортом в Лемешкинском сельском поселении"</t>
  </si>
  <si>
    <t>0920000000</t>
  </si>
  <si>
    <t>Муниципальная программа "Создание условий для обеспечения качественными услугами водоснабжения населения в Лемешкинском сельском поселении"</t>
  </si>
  <si>
    <t>1940000000</t>
  </si>
  <si>
    <t>Муниципальная программа "Территория комфортного проживания и социального благополучия на территории Лемешкинского сельского поселения"</t>
  </si>
  <si>
    <t>1850000000</t>
  </si>
  <si>
    <t>Исполнение муниципальных программ, утвержденных в бюджете</t>
  </si>
  <si>
    <t>коммунальные услуги</t>
  </si>
  <si>
    <t>в разрезе кодов операций сектора государственного управления</t>
  </si>
  <si>
    <t>Массовый спорт</t>
  </si>
  <si>
    <t xml:space="preserve">       -страхование</t>
  </si>
  <si>
    <t xml:space="preserve">        -налоги, пошлины и сборы</t>
  </si>
  <si>
    <t xml:space="preserve">        -штрафы за нарушение законодательства о налогах и сборах, законодательства о страховых взносах</t>
  </si>
  <si>
    <t xml:space="preserve">        -иные выплаты текущего характера физическим лицам</t>
  </si>
  <si>
    <t xml:space="preserve">        -иные выплаты текущего характера организациям</t>
  </si>
  <si>
    <t>приобретение автомобиля</t>
  </si>
  <si>
    <t>канцелярские и хозяйственные товары</t>
  </si>
  <si>
    <t xml:space="preserve">       -увеличение стоимости прочих оборотных запасов (материалов)</t>
  </si>
  <si>
    <t xml:space="preserve">       -увеличение стоимости горюче-смазочных материалов</t>
  </si>
  <si>
    <t>С о д е р ж а н и е</t>
  </si>
  <si>
    <t xml:space="preserve">         Обеспечение деятельности финансовых, налоговых и таможенных органов и органов финансового (финансово-бюджетного) надзора </t>
  </si>
  <si>
    <t>Выполн  плана в %</t>
  </si>
  <si>
    <t xml:space="preserve">     -расходы</t>
  </si>
  <si>
    <t xml:space="preserve">      -безвозмездные перечисления некоммерческим организациям и физическим лицам - производителям товаров, работ и услуг на производство</t>
  </si>
  <si>
    <t>Муниципальная программа "Комплексное развитие сельских территорий Лемешкинского сельского поселения"</t>
  </si>
  <si>
    <t>публикации в СМИ</t>
  </si>
  <si>
    <t>размещение линии совместного подвеса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</si>
  <si>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</si>
  <si>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</si>
  <si>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</si>
  <si>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</si>
  <si>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Исполнено  за 1 квартал 2021 года</t>
  </si>
  <si>
    <t>Исполнено  за 1 квартал 2022 года</t>
  </si>
  <si>
    <t>Удельный вес фактических расходов за 1 квартал 2021 года %</t>
  </si>
  <si>
    <t>ТКО</t>
  </si>
  <si>
    <t xml:space="preserve">       -увеличение стоимости строительных материалов</t>
  </si>
  <si>
    <t>техническая документация</t>
  </si>
  <si>
    <t xml:space="preserve">        -другие экономические санкции</t>
  </si>
  <si>
    <t xml:space="preserve"> за 1 квартал 2023 года</t>
  </si>
  <si>
    <t>Назначено на 2023 год</t>
  </si>
  <si>
    <t>Исполнено   за 1 квартал 2023 года</t>
  </si>
  <si>
    <t xml:space="preserve"> за 1 квартал  2021-2023 годов</t>
  </si>
  <si>
    <t>Утверждено решением на 2023 год</t>
  </si>
  <si>
    <t>Удельный вес плановых назначений в 2023 году %</t>
  </si>
  <si>
    <t>Исполнено  за 1 квартал 2023 года</t>
  </si>
  <si>
    <t>Удельный вес фактических расходов  за 1 квартал 2023 года %</t>
  </si>
  <si>
    <t>Удельный вес фактических расходов за 1 квартал 2022 года %</t>
  </si>
  <si>
    <t>за 1 квартал 2023 года</t>
  </si>
  <si>
    <t>Остаток на 01.04.2023 года</t>
  </si>
  <si>
    <t xml:space="preserve">  Лемешкинского сельского поселения за 1 квартал 2023 года </t>
  </si>
  <si>
    <t>План на 2023 год</t>
  </si>
  <si>
    <t>Исполнено за 1 квартал 2023 года</t>
  </si>
  <si>
    <t>Исполнение бюджета Лемешкинского сельского поселения за 1 квартал 2023 года</t>
  </si>
  <si>
    <t>Назначено   на 2023 год</t>
  </si>
  <si>
    <t>Исполнено    за 1 квартал 2023 года</t>
  </si>
  <si>
    <t>увеличение стоимости горюче-смазочных материалов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</si>
</sst>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"/>
    <numFmt numFmtId="182" formatCode="0.0"/>
    <numFmt numFmtId="183" formatCode="0.0%"/>
    <numFmt numFmtId="184" formatCode="0.000%"/>
    <numFmt numFmtId="185" formatCode="#,##0.00&quot;р.&quot;"/>
    <numFmt numFmtId="186" formatCode="#,##0.000"/>
    <numFmt numFmtId="187" formatCode="#,##0.0"/>
    <numFmt numFmtId="188" formatCode="0.00000000"/>
    <numFmt numFmtId="189" formatCode="0.000000000"/>
    <numFmt numFmtId="190" formatCode="0.0000000"/>
    <numFmt numFmtId="191" formatCode="0.000000"/>
    <numFmt numFmtId="192" formatCode="0.00000"/>
    <numFmt numFmtId="193" formatCode="0.0000%"/>
    <numFmt numFmtId="194" formatCode="0.00000%"/>
    <numFmt numFmtId="195" formatCode="0.000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8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83" fontId="1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182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183" fontId="12" fillId="0" borderId="10" xfId="0" applyNumberFormat="1" applyFont="1" applyBorder="1" applyAlignment="1">
      <alignment horizontal="center" vertical="center"/>
    </xf>
    <xf numFmtId="183" fontId="1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3" fontId="1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187" fontId="0" fillId="34" borderId="10" xfId="0" applyNumberFormat="1" applyFont="1" applyFill="1" applyBorder="1" applyAlignment="1">
      <alignment/>
    </xf>
    <xf numFmtId="183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87" fontId="2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4" fontId="12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/>
    </xf>
    <xf numFmtId="183" fontId="1" fillId="33" borderId="10" xfId="0" applyNumberFormat="1" applyFont="1" applyFill="1" applyBorder="1" applyAlignment="1">
      <alignment horizontal="center"/>
    </xf>
    <xf numFmtId="187" fontId="1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183" fontId="0" fillId="33" borderId="10" xfId="0" applyNumberFormat="1" applyFont="1" applyFill="1" applyBorder="1" applyAlignment="1">
      <alignment horizontal="center"/>
    </xf>
    <xf numFmtId="187" fontId="0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187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87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7" fontId="2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87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/>
    </xf>
    <xf numFmtId="183" fontId="11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1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6.75390625" style="0" customWidth="1"/>
    <col min="3" max="3" width="7.125" style="0" customWidth="1"/>
    <col min="4" max="4" width="5.125" style="0" customWidth="1"/>
    <col min="6" max="6" width="6.375" style="0" customWidth="1"/>
    <col min="7" max="7" width="5.625" style="0" customWidth="1"/>
    <col min="8" max="8" width="7.25390625" style="0" customWidth="1"/>
    <col min="9" max="9" width="5.25390625" style="0" customWidth="1"/>
    <col min="10" max="10" width="11.125" style="0" customWidth="1"/>
    <col min="11" max="11" width="10.875" style="0" customWidth="1"/>
    <col min="12" max="12" width="11.00390625" style="0" customWidth="1"/>
  </cols>
  <sheetData>
    <row r="1" spans="1:12" ht="14.25">
      <c r="A1" s="160" t="s">
        <v>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2:12" ht="12.75">
      <c r="B2" s="165" t="s">
        <v>48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2:12" ht="12.75">
      <c r="B3" s="165" t="s">
        <v>88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2:12" ht="12.75">
      <c r="B4" s="165" t="s">
        <v>89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2:12" ht="12.75">
      <c r="B5" s="165" t="s">
        <v>281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2:12" ht="12.75">
      <c r="B6" s="30"/>
      <c r="C6" s="30"/>
      <c r="D6" s="30"/>
      <c r="E6" s="30"/>
      <c r="F6" s="30"/>
      <c r="G6" s="30"/>
      <c r="H6" s="30"/>
      <c r="I6" s="30"/>
      <c r="J6" s="12"/>
      <c r="L6" s="12" t="s">
        <v>16</v>
      </c>
    </row>
    <row r="7" spans="1:12" ht="12.75" customHeight="1">
      <c r="A7" s="20"/>
      <c r="B7" s="21"/>
      <c r="C7" s="22"/>
      <c r="D7" s="22"/>
      <c r="E7" s="22"/>
      <c r="F7" s="22"/>
      <c r="G7" s="22"/>
      <c r="H7" s="22"/>
      <c r="I7" s="23"/>
      <c r="J7" s="166" t="s">
        <v>282</v>
      </c>
      <c r="K7" s="164" t="s">
        <v>283</v>
      </c>
      <c r="L7" s="164" t="s">
        <v>63</v>
      </c>
    </row>
    <row r="8" spans="1:12" ht="42" customHeight="1">
      <c r="A8" s="24" t="s">
        <v>15</v>
      </c>
      <c r="B8" s="25"/>
      <c r="C8" s="25"/>
      <c r="D8" s="25"/>
      <c r="E8" s="26" t="s">
        <v>14</v>
      </c>
      <c r="F8" s="27"/>
      <c r="G8" s="25"/>
      <c r="H8" s="25"/>
      <c r="I8" s="26"/>
      <c r="J8" s="167"/>
      <c r="K8" s="164"/>
      <c r="L8" s="164"/>
    </row>
    <row r="9" spans="1:12" ht="18.75" customHeight="1">
      <c r="A9" s="35" t="s">
        <v>1</v>
      </c>
      <c r="B9" s="44" t="s">
        <v>17</v>
      </c>
      <c r="C9" s="44"/>
      <c r="D9" s="44"/>
      <c r="E9" s="44"/>
      <c r="F9" s="44"/>
      <c r="G9" s="44"/>
      <c r="H9" s="44"/>
      <c r="I9" s="44"/>
      <c r="J9" s="87">
        <f>SUM(J10:J14)</f>
        <v>3426.09</v>
      </c>
      <c r="K9" s="87">
        <f>SUM(K10:K14)</f>
        <v>799.3620000000001</v>
      </c>
      <c r="L9" s="110">
        <f aca="true" t="shared" si="0" ref="L9:L41">K9/J9</f>
        <v>0.23331611253644827</v>
      </c>
    </row>
    <row r="10" spans="1:12" ht="39" customHeight="1">
      <c r="A10" s="3" t="s">
        <v>2</v>
      </c>
      <c r="B10" s="155" t="s">
        <v>120</v>
      </c>
      <c r="C10" s="158"/>
      <c r="D10" s="158"/>
      <c r="E10" s="158"/>
      <c r="F10" s="158"/>
      <c r="G10" s="158"/>
      <c r="H10" s="158"/>
      <c r="I10" s="159"/>
      <c r="J10" s="88">
        <v>917.2</v>
      </c>
      <c r="K10" s="88">
        <v>205.825</v>
      </c>
      <c r="L10" s="111">
        <f t="shared" si="0"/>
        <v>0.22440580026166593</v>
      </c>
    </row>
    <row r="11" spans="1:12" ht="37.5" customHeight="1">
      <c r="A11" s="3" t="s">
        <v>18</v>
      </c>
      <c r="B11" s="155" t="s">
        <v>121</v>
      </c>
      <c r="C11" s="156"/>
      <c r="D11" s="156"/>
      <c r="E11" s="156"/>
      <c r="F11" s="156"/>
      <c r="G11" s="156"/>
      <c r="H11" s="156"/>
      <c r="I11" s="157"/>
      <c r="J11" s="88">
        <v>2410.59</v>
      </c>
      <c r="K11" s="88">
        <v>593.537</v>
      </c>
      <c r="L11" s="111">
        <f t="shared" si="0"/>
        <v>0.24622063478235617</v>
      </c>
    </row>
    <row r="12" spans="1:12" ht="37.5" customHeight="1">
      <c r="A12" s="3" t="s">
        <v>141</v>
      </c>
      <c r="B12" s="168" t="s">
        <v>263</v>
      </c>
      <c r="C12" s="169"/>
      <c r="D12" s="169"/>
      <c r="E12" s="169"/>
      <c r="F12" s="169"/>
      <c r="G12" s="169"/>
      <c r="H12" s="169"/>
      <c r="I12" s="170"/>
      <c r="J12" s="88">
        <v>90.4</v>
      </c>
      <c r="K12" s="88">
        <v>0</v>
      </c>
      <c r="L12" s="111">
        <f t="shared" si="0"/>
        <v>0</v>
      </c>
    </row>
    <row r="13" spans="1:12" ht="16.5" customHeight="1">
      <c r="A13" s="3" t="s">
        <v>118</v>
      </c>
      <c r="B13" s="155" t="s">
        <v>73</v>
      </c>
      <c r="C13" s="156"/>
      <c r="D13" s="156"/>
      <c r="E13" s="156"/>
      <c r="F13" s="156"/>
      <c r="G13" s="156"/>
      <c r="H13" s="156"/>
      <c r="I13" s="157"/>
      <c r="J13" s="88">
        <v>2</v>
      </c>
      <c r="K13" s="88">
        <v>0</v>
      </c>
      <c r="L13" s="111">
        <f t="shared" si="0"/>
        <v>0</v>
      </c>
    </row>
    <row r="14" spans="1:12" ht="18" customHeight="1">
      <c r="A14" s="3" t="s">
        <v>119</v>
      </c>
      <c r="B14" s="155" t="s">
        <v>74</v>
      </c>
      <c r="C14" s="156"/>
      <c r="D14" s="156"/>
      <c r="E14" s="156"/>
      <c r="F14" s="156"/>
      <c r="G14" s="156"/>
      <c r="H14" s="156"/>
      <c r="I14" s="157"/>
      <c r="J14" s="88">
        <v>5.9</v>
      </c>
      <c r="K14" s="88">
        <v>0</v>
      </c>
      <c r="L14" s="111">
        <f t="shared" si="0"/>
        <v>0</v>
      </c>
    </row>
    <row r="15" spans="1:12" ht="18.75" customHeight="1">
      <c r="A15" s="3" t="s">
        <v>52</v>
      </c>
      <c r="B15" s="176" t="s">
        <v>53</v>
      </c>
      <c r="C15" s="177"/>
      <c r="D15" s="177"/>
      <c r="E15" s="177"/>
      <c r="F15" s="177"/>
      <c r="G15" s="177"/>
      <c r="H15" s="177"/>
      <c r="I15" s="178"/>
      <c r="J15" s="87">
        <f>J16</f>
        <v>107</v>
      </c>
      <c r="K15" s="87">
        <f>K16</f>
        <v>12.136</v>
      </c>
      <c r="L15" s="110">
        <f t="shared" si="0"/>
        <v>0.11342056074766355</v>
      </c>
    </row>
    <row r="16" spans="1:12" ht="15" customHeight="1">
      <c r="A16" s="3" t="s">
        <v>67</v>
      </c>
      <c r="B16" s="155" t="s">
        <v>122</v>
      </c>
      <c r="C16" s="156"/>
      <c r="D16" s="156"/>
      <c r="E16" s="156"/>
      <c r="F16" s="156"/>
      <c r="G16" s="156"/>
      <c r="H16" s="156"/>
      <c r="I16" s="157"/>
      <c r="J16" s="88">
        <v>107</v>
      </c>
      <c r="K16" s="88">
        <v>12.136</v>
      </c>
      <c r="L16" s="112">
        <f t="shared" si="0"/>
        <v>0.11342056074766355</v>
      </c>
    </row>
    <row r="17" spans="1:12" ht="25.5" customHeight="1" hidden="1">
      <c r="A17" s="35" t="s">
        <v>81</v>
      </c>
      <c r="B17" s="161" t="s">
        <v>75</v>
      </c>
      <c r="C17" s="162"/>
      <c r="D17" s="162"/>
      <c r="E17" s="162"/>
      <c r="F17" s="162"/>
      <c r="G17" s="162"/>
      <c r="H17" s="162"/>
      <c r="I17" s="163"/>
      <c r="J17" s="87">
        <f>J18+J19</f>
        <v>0</v>
      </c>
      <c r="K17" s="87">
        <f>K18</f>
        <v>0</v>
      </c>
      <c r="L17" s="113">
        <v>0</v>
      </c>
    </row>
    <row r="18" spans="1:12" ht="39" customHeight="1" hidden="1">
      <c r="A18" s="3" t="s">
        <v>82</v>
      </c>
      <c r="B18" s="155" t="s">
        <v>123</v>
      </c>
      <c r="C18" s="156"/>
      <c r="D18" s="156"/>
      <c r="E18" s="156"/>
      <c r="F18" s="156"/>
      <c r="G18" s="156"/>
      <c r="H18" s="156"/>
      <c r="I18" s="157"/>
      <c r="J18" s="88">
        <v>0</v>
      </c>
      <c r="K18" s="88">
        <v>0</v>
      </c>
      <c r="L18" s="112">
        <v>0</v>
      </c>
    </row>
    <row r="19" spans="1:12" ht="14.25" customHeight="1" hidden="1">
      <c r="A19" s="14" t="s">
        <v>103</v>
      </c>
      <c r="B19" s="179" t="s">
        <v>105</v>
      </c>
      <c r="C19" s="180"/>
      <c r="D19" s="180"/>
      <c r="E19" s="180"/>
      <c r="F19" s="180"/>
      <c r="G19" s="180"/>
      <c r="H19" s="180"/>
      <c r="I19" s="181"/>
      <c r="J19" s="89">
        <v>0</v>
      </c>
      <c r="K19" s="89">
        <v>0</v>
      </c>
      <c r="L19" s="112">
        <v>0</v>
      </c>
    </row>
    <row r="20" spans="1:12" ht="18" customHeight="1">
      <c r="A20" s="40" t="s">
        <v>61</v>
      </c>
      <c r="B20" s="176" t="s">
        <v>107</v>
      </c>
      <c r="C20" s="177"/>
      <c r="D20" s="177"/>
      <c r="E20" s="177"/>
      <c r="F20" s="177"/>
      <c r="G20" s="177"/>
      <c r="H20" s="177"/>
      <c r="I20" s="178"/>
      <c r="J20" s="90">
        <f>J21+J22+J23</f>
        <v>1261.13</v>
      </c>
      <c r="K20" s="90">
        <f>K21+K22+K23</f>
        <v>32.221</v>
      </c>
      <c r="L20" s="110">
        <f t="shared" si="0"/>
        <v>0.025549308953081756</v>
      </c>
    </row>
    <row r="21" spans="1:12" ht="16.5" customHeight="1" hidden="1">
      <c r="A21" s="52" t="s">
        <v>148</v>
      </c>
      <c r="B21" s="155" t="s">
        <v>151</v>
      </c>
      <c r="C21" s="171"/>
      <c r="D21" s="171"/>
      <c r="E21" s="171"/>
      <c r="F21" s="171"/>
      <c r="G21" s="171"/>
      <c r="H21" s="171"/>
      <c r="I21" s="172"/>
      <c r="J21" s="91">
        <v>0</v>
      </c>
      <c r="K21" s="91">
        <v>0</v>
      </c>
      <c r="L21" s="111">
        <v>0</v>
      </c>
    </row>
    <row r="22" spans="1:12" ht="16.5" customHeight="1">
      <c r="A22" s="14" t="s">
        <v>137</v>
      </c>
      <c r="B22" s="155" t="s">
        <v>149</v>
      </c>
      <c r="C22" s="156"/>
      <c r="D22" s="156"/>
      <c r="E22" s="156"/>
      <c r="F22" s="156"/>
      <c r="G22" s="156"/>
      <c r="H22" s="156"/>
      <c r="I22" s="157"/>
      <c r="J22" s="91">
        <v>1261.13</v>
      </c>
      <c r="K22" s="91">
        <v>32.221</v>
      </c>
      <c r="L22" s="111">
        <f t="shared" si="0"/>
        <v>0.025549308953081756</v>
      </c>
    </row>
    <row r="23" spans="1:12" ht="17.25" customHeight="1">
      <c r="A23" s="14" t="s">
        <v>83</v>
      </c>
      <c r="B23" s="179" t="s">
        <v>77</v>
      </c>
      <c r="C23" s="180"/>
      <c r="D23" s="180"/>
      <c r="E23" s="180"/>
      <c r="F23" s="180"/>
      <c r="G23" s="180"/>
      <c r="H23" s="180"/>
      <c r="I23" s="181"/>
      <c r="J23" s="89">
        <v>0</v>
      </c>
      <c r="K23" s="89">
        <v>0</v>
      </c>
      <c r="L23" s="114">
        <v>0</v>
      </c>
    </row>
    <row r="24" spans="1:12" ht="18.75" customHeight="1">
      <c r="A24" s="40" t="s">
        <v>3</v>
      </c>
      <c r="B24" s="45" t="s">
        <v>19</v>
      </c>
      <c r="C24" s="44"/>
      <c r="D24" s="44"/>
      <c r="E24" s="44"/>
      <c r="F24" s="44"/>
      <c r="G24" s="44"/>
      <c r="H24" s="44"/>
      <c r="I24" s="46"/>
      <c r="J24" s="90">
        <f>J25+J26+J27</f>
        <v>3344.7200000000003</v>
      </c>
      <c r="K24" s="90">
        <f>K25+K26+K27</f>
        <v>630.9159999999999</v>
      </c>
      <c r="L24" s="113">
        <f t="shared" si="0"/>
        <v>0.18863043842234922</v>
      </c>
    </row>
    <row r="25" spans="1:12" ht="15" customHeight="1">
      <c r="A25" s="14" t="s">
        <v>4</v>
      </c>
      <c r="B25" s="7" t="s">
        <v>20</v>
      </c>
      <c r="C25" s="11"/>
      <c r="D25" s="11"/>
      <c r="E25" s="11"/>
      <c r="F25" s="11"/>
      <c r="G25" s="11"/>
      <c r="H25" s="11"/>
      <c r="I25" s="13"/>
      <c r="J25" s="89">
        <v>589.3</v>
      </c>
      <c r="K25" s="89">
        <v>34.497</v>
      </c>
      <c r="L25" s="111">
        <f>K25/J25</f>
        <v>0.05853894451043611</v>
      </c>
    </row>
    <row r="26" spans="1:12" ht="16.5" customHeight="1">
      <c r="A26" s="3" t="s">
        <v>68</v>
      </c>
      <c r="B26" s="47"/>
      <c r="C26" s="48" t="s">
        <v>65</v>
      </c>
      <c r="D26" s="48"/>
      <c r="E26" s="48"/>
      <c r="F26" s="48"/>
      <c r="G26" s="48"/>
      <c r="H26" s="48"/>
      <c r="I26" s="49"/>
      <c r="J26" s="92">
        <v>720.23</v>
      </c>
      <c r="K26" s="92">
        <v>0</v>
      </c>
      <c r="L26" s="115">
        <f t="shared" si="0"/>
        <v>0</v>
      </c>
    </row>
    <row r="27" spans="1:12" ht="16.5" customHeight="1">
      <c r="A27" s="14" t="s">
        <v>85</v>
      </c>
      <c r="B27" s="173" t="s">
        <v>78</v>
      </c>
      <c r="C27" s="174"/>
      <c r="D27" s="174"/>
      <c r="E27" s="174"/>
      <c r="F27" s="174"/>
      <c r="G27" s="174"/>
      <c r="H27" s="174"/>
      <c r="I27" s="175"/>
      <c r="J27" s="92">
        <v>2035.19</v>
      </c>
      <c r="K27" s="92">
        <v>596.419</v>
      </c>
      <c r="L27" s="115">
        <f t="shared" si="0"/>
        <v>0.2930532284455014</v>
      </c>
    </row>
    <row r="28" spans="1:12" ht="15.75" customHeight="1" hidden="1">
      <c r="A28" s="40" t="s">
        <v>5</v>
      </c>
      <c r="B28" s="45" t="s">
        <v>6</v>
      </c>
      <c r="C28" s="44"/>
      <c r="D28" s="44"/>
      <c r="E28" s="44"/>
      <c r="F28" s="44"/>
      <c r="G28" s="44"/>
      <c r="H28" s="44"/>
      <c r="I28" s="46"/>
      <c r="J28" s="90">
        <f>SUM(J29:J30)</f>
        <v>0</v>
      </c>
      <c r="K28" s="90">
        <f>SUM(K29:K30)</f>
        <v>0</v>
      </c>
      <c r="L28" s="113" t="e">
        <f t="shared" si="0"/>
        <v>#DIV/0!</v>
      </c>
    </row>
    <row r="29" spans="1:12" ht="18" customHeight="1" hidden="1">
      <c r="A29" s="50" t="s">
        <v>7</v>
      </c>
      <c r="B29" s="45"/>
      <c r="C29" s="51" t="s">
        <v>72</v>
      </c>
      <c r="D29" s="44"/>
      <c r="E29" s="44"/>
      <c r="F29" s="44"/>
      <c r="G29" s="44"/>
      <c r="H29" s="44"/>
      <c r="I29" s="46"/>
      <c r="J29" s="93">
        <v>0</v>
      </c>
      <c r="K29" s="93">
        <v>0</v>
      </c>
      <c r="L29" s="111">
        <v>0</v>
      </c>
    </row>
    <row r="30" spans="1:12" ht="15.75" customHeight="1" hidden="1">
      <c r="A30" s="14" t="s">
        <v>60</v>
      </c>
      <c r="B30" s="152" t="s">
        <v>79</v>
      </c>
      <c r="C30" s="153"/>
      <c r="D30" s="153"/>
      <c r="E30" s="153"/>
      <c r="F30" s="153"/>
      <c r="G30" s="153"/>
      <c r="H30" s="153"/>
      <c r="I30" s="154"/>
      <c r="J30" s="89">
        <v>0</v>
      </c>
      <c r="K30" s="89">
        <v>0</v>
      </c>
      <c r="L30" s="115" t="e">
        <f t="shared" si="0"/>
        <v>#DIV/0!</v>
      </c>
    </row>
    <row r="31" spans="1:12" ht="18" customHeight="1">
      <c r="A31" s="40" t="s">
        <v>124</v>
      </c>
      <c r="B31" s="45" t="s">
        <v>125</v>
      </c>
      <c r="C31" s="44"/>
      <c r="D31" s="44"/>
      <c r="E31" s="44"/>
      <c r="F31" s="44"/>
      <c r="G31" s="44"/>
      <c r="H31" s="44"/>
      <c r="I31" s="46"/>
      <c r="J31" s="90">
        <f>J32</f>
        <v>1480</v>
      </c>
      <c r="K31" s="90">
        <f>K32</f>
        <v>399.832</v>
      </c>
      <c r="L31" s="113">
        <f t="shared" si="0"/>
        <v>0.27015675675675677</v>
      </c>
    </row>
    <row r="32" spans="1:12" ht="18" customHeight="1">
      <c r="A32" s="14" t="s">
        <v>9</v>
      </c>
      <c r="B32" s="7" t="s">
        <v>21</v>
      </c>
      <c r="C32" s="11"/>
      <c r="D32" s="11"/>
      <c r="E32" s="11"/>
      <c r="F32" s="11"/>
      <c r="G32" s="11"/>
      <c r="H32" s="11"/>
      <c r="I32" s="13"/>
      <c r="J32" s="89">
        <v>1480</v>
      </c>
      <c r="K32" s="89">
        <v>399.832</v>
      </c>
      <c r="L32" s="111">
        <f>K32/J32</f>
        <v>0.27015675675675677</v>
      </c>
    </row>
    <row r="33" spans="1:12" ht="16.5" customHeight="1" hidden="1">
      <c r="A33" s="40" t="s">
        <v>106</v>
      </c>
      <c r="B33" s="182" t="s">
        <v>50</v>
      </c>
      <c r="C33" s="183"/>
      <c r="D33" s="183"/>
      <c r="E33" s="183"/>
      <c r="F33" s="183"/>
      <c r="G33" s="183"/>
      <c r="H33" s="183"/>
      <c r="I33" s="184"/>
      <c r="J33" s="90">
        <f>J34</f>
        <v>0</v>
      </c>
      <c r="K33" s="90">
        <f>K34</f>
        <v>0</v>
      </c>
      <c r="L33" s="113">
        <v>0</v>
      </c>
    </row>
    <row r="34" spans="1:12" ht="14.25" customHeight="1" hidden="1">
      <c r="A34" s="14" t="s">
        <v>104</v>
      </c>
      <c r="B34" s="152" t="s">
        <v>80</v>
      </c>
      <c r="C34" s="153"/>
      <c r="D34" s="153"/>
      <c r="E34" s="153"/>
      <c r="F34" s="153"/>
      <c r="G34" s="153"/>
      <c r="H34" s="153"/>
      <c r="I34" s="154"/>
      <c r="J34" s="89">
        <v>0</v>
      </c>
      <c r="K34" s="89">
        <v>0</v>
      </c>
      <c r="L34" s="111">
        <v>0</v>
      </c>
    </row>
    <row r="35" spans="1:12" ht="18" customHeight="1" hidden="1">
      <c r="A35" s="40" t="s">
        <v>10</v>
      </c>
      <c r="B35" s="182" t="s">
        <v>127</v>
      </c>
      <c r="C35" s="183"/>
      <c r="D35" s="183"/>
      <c r="E35" s="183"/>
      <c r="F35" s="183"/>
      <c r="G35" s="183"/>
      <c r="H35" s="183"/>
      <c r="I35" s="184"/>
      <c r="J35" s="90">
        <f>J36</f>
        <v>0</v>
      </c>
      <c r="K35" s="90">
        <f>K36</f>
        <v>0</v>
      </c>
      <c r="L35" s="113" t="e">
        <f>K35/J35</f>
        <v>#DIV/0!</v>
      </c>
    </row>
    <row r="36" spans="1:12" ht="22.5" customHeight="1" hidden="1">
      <c r="A36" s="52" t="s">
        <v>126</v>
      </c>
      <c r="B36" s="152" t="s">
        <v>187</v>
      </c>
      <c r="C36" s="185"/>
      <c r="D36" s="185"/>
      <c r="E36" s="185"/>
      <c r="F36" s="185"/>
      <c r="G36" s="185"/>
      <c r="H36" s="185"/>
      <c r="I36" s="186"/>
      <c r="J36" s="91">
        <v>0</v>
      </c>
      <c r="K36" s="91">
        <v>0</v>
      </c>
      <c r="L36" s="111" t="e">
        <f t="shared" si="0"/>
        <v>#DIV/0!</v>
      </c>
    </row>
    <row r="37" spans="1:12" ht="16.5" customHeight="1">
      <c r="A37" s="40" t="s">
        <v>128</v>
      </c>
      <c r="B37" s="176" t="s">
        <v>129</v>
      </c>
      <c r="C37" s="177"/>
      <c r="D37" s="177"/>
      <c r="E37" s="177"/>
      <c r="F37" s="177"/>
      <c r="G37" s="177"/>
      <c r="H37" s="177"/>
      <c r="I37" s="178"/>
      <c r="J37" s="90">
        <f>J38</f>
        <v>66</v>
      </c>
      <c r="K37" s="90">
        <f>K38</f>
        <v>14.135</v>
      </c>
      <c r="L37" s="113">
        <f>K37/J37</f>
        <v>0.21416666666666667</v>
      </c>
    </row>
    <row r="38" spans="1:12" ht="24.75" customHeight="1">
      <c r="A38" s="14" t="s">
        <v>130</v>
      </c>
      <c r="B38" s="155" t="s">
        <v>131</v>
      </c>
      <c r="C38" s="156"/>
      <c r="D38" s="156"/>
      <c r="E38" s="156"/>
      <c r="F38" s="156"/>
      <c r="G38" s="156"/>
      <c r="H38" s="156"/>
      <c r="I38" s="157"/>
      <c r="J38" s="89">
        <v>66</v>
      </c>
      <c r="K38" s="89">
        <v>14.135</v>
      </c>
      <c r="L38" s="111">
        <f t="shared" si="0"/>
        <v>0.21416666666666667</v>
      </c>
    </row>
    <row r="39" spans="1:12" ht="23.25" customHeight="1">
      <c r="A39" s="40" t="s">
        <v>270</v>
      </c>
      <c r="B39" s="176" t="s">
        <v>272</v>
      </c>
      <c r="C39" s="177"/>
      <c r="D39" s="177"/>
      <c r="E39" s="177"/>
      <c r="F39" s="177"/>
      <c r="G39" s="177"/>
      <c r="H39" s="177"/>
      <c r="I39" s="178"/>
      <c r="J39" s="90">
        <f>J40</f>
        <v>32.62</v>
      </c>
      <c r="K39" s="90">
        <f>K40</f>
        <v>0</v>
      </c>
      <c r="L39" s="113">
        <f t="shared" si="0"/>
        <v>0</v>
      </c>
    </row>
    <row r="40" spans="1:12" ht="15.75" customHeight="1">
      <c r="A40" s="14" t="s">
        <v>271</v>
      </c>
      <c r="B40" s="155" t="s">
        <v>273</v>
      </c>
      <c r="C40" s="156"/>
      <c r="D40" s="156"/>
      <c r="E40" s="156"/>
      <c r="F40" s="156"/>
      <c r="G40" s="156"/>
      <c r="H40" s="156"/>
      <c r="I40" s="157"/>
      <c r="J40" s="89">
        <v>32.62</v>
      </c>
      <c r="K40" s="89">
        <v>0</v>
      </c>
      <c r="L40" s="111">
        <f t="shared" si="0"/>
        <v>0</v>
      </c>
    </row>
    <row r="41" spans="1:12" ht="16.5" customHeight="1">
      <c r="A41" s="7"/>
      <c r="B41" s="45" t="s">
        <v>22</v>
      </c>
      <c r="C41" s="44"/>
      <c r="D41" s="44"/>
      <c r="E41" s="44"/>
      <c r="F41" s="44"/>
      <c r="G41" s="44"/>
      <c r="H41" s="44"/>
      <c r="I41" s="46"/>
      <c r="J41" s="90">
        <f>J9+J15+J17+J24+J28+J31+J33+J35+J37+J20+J39</f>
        <v>9717.560000000003</v>
      </c>
      <c r="K41" s="90">
        <f>K9+K15+K17+K24+K28+K31+K33+K35+K37+K20+K39</f>
        <v>1888.602</v>
      </c>
      <c r="L41" s="110">
        <f t="shared" si="0"/>
        <v>0.19434940458304342</v>
      </c>
    </row>
  </sheetData>
  <sheetProtection/>
  <mergeCells count="32">
    <mergeCell ref="B39:I39"/>
    <mergeCell ref="B40:I40"/>
    <mergeCell ref="B38:I38"/>
    <mergeCell ref="B18:I18"/>
    <mergeCell ref="B35:I35"/>
    <mergeCell ref="B20:I20"/>
    <mergeCell ref="B37:I37"/>
    <mergeCell ref="B36:I36"/>
    <mergeCell ref="B34:I34"/>
    <mergeCell ref="B33:I33"/>
    <mergeCell ref="B21:I21"/>
    <mergeCell ref="B27:I27"/>
    <mergeCell ref="B15:I15"/>
    <mergeCell ref="B19:I19"/>
    <mergeCell ref="B22:I22"/>
    <mergeCell ref="B23:I23"/>
    <mergeCell ref="J7:J8"/>
    <mergeCell ref="B12:I12"/>
    <mergeCell ref="B11:I11"/>
    <mergeCell ref="B13:I13"/>
    <mergeCell ref="B4:L4"/>
    <mergeCell ref="B5:L5"/>
    <mergeCell ref="B30:I30"/>
    <mergeCell ref="B16:I16"/>
    <mergeCell ref="B10:I10"/>
    <mergeCell ref="A1:L1"/>
    <mergeCell ref="B17:I17"/>
    <mergeCell ref="L7:L8"/>
    <mergeCell ref="K7:K8"/>
    <mergeCell ref="B2:L2"/>
    <mergeCell ref="B3:L3"/>
    <mergeCell ref="B14:I14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5"/>
  <sheetViews>
    <sheetView zoomScalePageLayoutView="0" workbookViewId="0" topLeftCell="A7">
      <selection activeCell="F46" sqref="F46"/>
    </sheetView>
  </sheetViews>
  <sheetFormatPr defaultColWidth="9.00390625" defaultRowHeight="12.75"/>
  <cols>
    <col min="1" max="1" width="6.125" style="0" customWidth="1"/>
    <col min="5" max="5" width="4.375" style="0" customWidth="1"/>
    <col min="6" max="6" width="48.375" style="0" customWidth="1"/>
    <col min="7" max="7" width="1.75390625" style="0" hidden="1" customWidth="1"/>
    <col min="8" max="8" width="0.875" style="0" hidden="1" customWidth="1"/>
    <col min="9" max="9" width="5.75390625" style="0" hidden="1" customWidth="1"/>
    <col min="10" max="10" width="11.00390625" style="0" customWidth="1"/>
    <col min="11" max="11" width="9.875" style="0" customWidth="1"/>
    <col min="12" max="12" width="10.125" style="0" customWidth="1"/>
    <col min="13" max="13" width="11.375" style="0" customWidth="1"/>
    <col min="14" max="14" width="11.625" style="0" customWidth="1"/>
    <col min="15" max="15" width="11.75390625" style="0" customWidth="1"/>
    <col min="16" max="16" width="10.125" style="0" customWidth="1"/>
    <col min="17" max="17" width="12.00390625" style="0" customWidth="1"/>
  </cols>
  <sheetData>
    <row r="1" spans="12:17" ht="14.25">
      <c r="L1" s="160" t="s">
        <v>91</v>
      </c>
      <c r="M1" s="160"/>
      <c r="N1" s="160"/>
      <c r="O1" s="160"/>
      <c r="P1" s="160"/>
      <c r="Q1" s="160"/>
    </row>
    <row r="2" ht="3" customHeight="1"/>
    <row r="3" ht="3.75" customHeight="1" hidden="1"/>
    <row r="4" spans="1:17" ht="12.75">
      <c r="A4" s="198" t="s">
        <v>86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2.75">
      <c r="A5" s="198" t="s">
        <v>284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ht="12.75">
      <c r="O6" t="s">
        <v>66</v>
      </c>
    </row>
    <row r="7" spans="1:17" s="56" customFormat="1" ht="88.5" customHeight="1">
      <c r="A7" s="55" t="s">
        <v>15</v>
      </c>
      <c r="B7" s="199" t="s">
        <v>14</v>
      </c>
      <c r="C7" s="200"/>
      <c r="D7" s="200"/>
      <c r="E7" s="200"/>
      <c r="F7" s="200"/>
      <c r="G7" s="200"/>
      <c r="H7" s="200"/>
      <c r="I7" s="201"/>
      <c r="J7" s="116" t="s">
        <v>285</v>
      </c>
      <c r="K7" s="116" t="s">
        <v>286</v>
      </c>
      <c r="L7" s="116" t="s">
        <v>287</v>
      </c>
      <c r="M7" s="116" t="s">
        <v>288</v>
      </c>
      <c r="N7" s="116" t="s">
        <v>275</v>
      </c>
      <c r="O7" s="116" t="s">
        <v>289</v>
      </c>
      <c r="P7" s="116" t="s">
        <v>274</v>
      </c>
      <c r="Q7" s="116" t="s">
        <v>276</v>
      </c>
    </row>
    <row r="8" spans="1:17" ht="17.25" customHeight="1">
      <c r="A8" s="34" t="s">
        <v>1</v>
      </c>
      <c r="B8" s="161" t="s">
        <v>17</v>
      </c>
      <c r="C8" s="162"/>
      <c r="D8" s="162"/>
      <c r="E8" s="162"/>
      <c r="F8" s="162"/>
      <c r="G8" s="162"/>
      <c r="H8" s="162"/>
      <c r="I8" s="163"/>
      <c r="J8" s="117">
        <f>J9+J10+J13+J14+J12+J11</f>
        <v>3426.09</v>
      </c>
      <c r="K8" s="118">
        <f>J8/J45</f>
        <v>0.35256689950975345</v>
      </c>
      <c r="L8" s="119">
        <f>L9+L10+L11+L12+L13+L14</f>
        <v>799.3610000000001</v>
      </c>
      <c r="M8" s="118">
        <f>L8/L45</f>
        <v>0.4232558508948428</v>
      </c>
      <c r="N8" s="119">
        <f>N9+N10+N11+N12+N13+N14</f>
        <v>912.3000000000001</v>
      </c>
      <c r="O8" s="118">
        <f>N8/N45</f>
        <v>0.45862658355117636</v>
      </c>
      <c r="P8" s="119">
        <f>P9+P10+P11+P12+P13+P14</f>
        <v>912.3</v>
      </c>
      <c r="Q8" s="118">
        <f>P8/P45</f>
        <v>0.5104918583179452</v>
      </c>
    </row>
    <row r="9" spans="1:17" ht="27.75" customHeight="1">
      <c r="A9" s="33" t="s">
        <v>2</v>
      </c>
      <c r="B9" s="187" t="s">
        <v>165</v>
      </c>
      <c r="C9" s="188"/>
      <c r="D9" s="188"/>
      <c r="E9" s="188"/>
      <c r="F9" s="188"/>
      <c r="G9" s="188"/>
      <c r="H9" s="188"/>
      <c r="I9" s="189"/>
      <c r="J9" s="120">
        <v>917.2</v>
      </c>
      <c r="K9" s="121">
        <f>J9/J45</f>
        <v>0.09438583348083263</v>
      </c>
      <c r="L9" s="122">
        <v>205.824</v>
      </c>
      <c r="M9" s="121">
        <f>L9/L45</f>
        <v>0.1089823149422853</v>
      </c>
      <c r="N9" s="122">
        <v>310.3</v>
      </c>
      <c r="O9" s="121">
        <f>N9/N45</f>
        <v>0.1559923587371808</v>
      </c>
      <c r="P9" s="122">
        <v>250</v>
      </c>
      <c r="Q9" s="121">
        <f>P9/P45</f>
        <v>0.1398914442392703</v>
      </c>
    </row>
    <row r="10" spans="1:17" ht="24.75" customHeight="1">
      <c r="A10" s="33" t="s">
        <v>18</v>
      </c>
      <c r="B10" s="187" t="s">
        <v>166</v>
      </c>
      <c r="C10" s="188"/>
      <c r="D10" s="188"/>
      <c r="E10" s="188"/>
      <c r="F10" s="188"/>
      <c r="G10" s="188"/>
      <c r="H10" s="188"/>
      <c r="I10" s="189"/>
      <c r="J10" s="120">
        <v>2410.59</v>
      </c>
      <c r="K10" s="121">
        <f>J10/J45</f>
        <v>0.24806535797051932</v>
      </c>
      <c r="L10" s="122">
        <v>593.537</v>
      </c>
      <c r="M10" s="121">
        <f>L10/L45</f>
        <v>0.31427353595255747</v>
      </c>
      <c r="N10" s="122">
        <v>562.1</v>
      </c>
      <c r="O10" s="121">
        <f>N10/N45</f>
        <v>0.2825759099135331</v>
      </c>
      <c r="P10" s="122">
        <v>642.8</v>
      </c>
      <c r="Q10" s="121">
        <f>P10/P45</f>
        <v>0.3596888814280118</v>
      </c>
    </row>
    <row r="11" spans="1:17" ht="27" customHeight="1">
      <c r="A11" s="33" t="s">
        <v>141</v>
      </c>
      <c r="B11" s="195" t="s">
        <v>167</v>
      </c>
      <c r="C11" s="196"/>
      <c r="D11" s="196"/>
      <c r="E11" s="196"/>
      <c r="F11" s="196"/>
      <c r="G11" s="196"/>
      <c r="H11" s="196"/>
      <c r="I11" s="197"/>
      <c r="J11" s="120">
        <v>90.4</v>
      </c>
      <c r="K11" s="121">
        <f>J11/J45</f>
        <v>0.009302746780055899</v>
      </c>
      <c r="L11" s="122">
        <v>0</v>
      </c>
      <c r="M11" s="121">
        <f>L11/L45</f>
        <v>0</v>
      </c>
      <c r="N11" s="122">
        <v>19.9</v>
      </c>
      <c r="O11" s="121">
        <f>N11/N45</f>
        <v>0.010004021717273276</v>
      </c>
      <c r="P11" s="122">
        <v>19.3</v>
      </c>
      <c r="Q11" s="121">
        <f>P11/P45</f>
        <v>0.010799619495271669</v>
      </c>
    </row>
    <row r="12" spans="1:17" ht="13.5" customHeight="1" hidden="1">
      <c r="A12" s="33" t="s">
        <v>95</v>
      </c>
      <c r="B12" s="187" t="s">
        <v>97</v>
      </c>
      <c r="C12" s="188"/>
      <c r="D12" s="188"/>
      <c r="E12" s="188"/>
      <c r="F12" s="188"/>
      <c r="G12" s="188"/>
      <c r="H12" s="188"/>
      <c r="I12" s="189"/>
      <c r="J12" s="120">
        <v>0</v>
      </c>
      <c r="K12" s="121">
        <f>J12/J45</f>
        <v>0</v>
      </c>
      <c r="L12" s="122">
        <v>0</v>
      </c>
      <c r="M12" s="121">
        <f>L12/L45</f>
        <v>0</v>
      </c>
      <c r="N12" s="122">
        <v>0</v>
      </c>
      <c r="O12" s="121">
        <f>N12/N45</f>
        <v>0</v>
      </c>
      <c r="P12" s="122">
        <v>0</v>
      </c>
      <c r="Q12" s="121">
        <f>P12/P45</f>
        <v>0</v>
      </c>
    </row>
    <row r="13" spans="1:17" ht="15.75" customHeight="1">
      <c r="A13" s="33" t="s">
        <v>118</v>
      </c>
      <c r="B13" s="187" t="s">
        <v>164</v>
      </c>
      <c r="C13" s="188"/>
      <c r="D13" s="188"/>
      <c r="E13" s="188"/>
      <c r="F13" s="188"/>
      <c r="G13" s="188"/>
      <c r="H13" s="188"/>
      <c r="I13" s="189"/>
      <c r="J13" s="120">
        <v>2</v>
      </c>
      <c r="K13" s="121">
        <f>J13/J45</f>
        <v>0.00020581298185964376</v>
      </c>
      <c r="L13" s="122">
        <v>0</v>
      </c>
      <c r="M13" s="121">
        <f>L13/L45</f>
        <v>0</v>
      </c>
      <c r="N13" s="122">
        <v>0</v>
      </c>
      <c r="O13" s="121">
        <f>N13/N45</f>
        <v>0</v>
      </c>
      <c r="P13" s="122">
        <v>0</v>
      </c>
      <c r="Q13" s="121">
        <f>P13/P45</f>
        <v>0</v>
      </c>
    </row>
    <row r="14" spans="1:17" ht="14.25" customHeight="1">
      <c r="A14" s="33" t="s">
        <v>119</v>
      </c>
      <c r="B14" s="187" t="s">
        <v>177</v>
      </c>
      <c r="C14" s="188"/>
      <c r="D14" s="188"/>
      <c r="E14" s="188"/>
      <c r="F14" s="188"/>
      <c r="G14" s="188"/>
      <c r="H14" s="188"/>
      <c r="I14" s="189"/>
      <c r="J14" s="120">
        <v>5.9</v>
      </c>
      <c r="K14" s="121">
        <f>J14/J45</f>
        <v>0.0006071482964859491</v>
      </c>
      <c r="L14" s="122">
        <v>0</v>
      </c>
      <c r="M14" s="121">
        <f>L14/L45</f>
        <v>0</v>
      </c>
      <c r="N14" s="122">
        <v>20</v>
      </c>
      <c r="O14" s="121">
        <f>N14/N45</f>
        <v>0.010054293183189221</v>
      </c>
      <c r="P14" s="122">
        <v>0.2</v>
      </c>
      <c r="Q14" s="121">
        <f>P14/P45</f>
        <v>0.00011191315539141626</v>
      </c>
    </row>
    <row r="15" spans="1:17" ht="15.75" customHeight="1">
      <c r="A15" s="34" t="s">
        <v>52</v>
      </c>
      <c r="B15" s="190" t="s">
        <v>53</v>
      </c>
      <c r="C15" s="191"/>
      <c r="D15" s="191"/>
      <c r="E15" s="191"/>
      <c r="F15" s="191"/>
      <c r="G15" s="191"/>
      <c r="H15" s="191"/>
      <c r="I15" s="192"/>
      <c r="J15" s="117">
        <f>J16</f>
        <v>107</v>
      </c>
      <c r="K15" s="118">
        <f>J15/J45</f>
        <v>0.01101099452949094</v>
      </c>
      <c r="L15" s="119">
        <f>L16</f>
        <v>12.135</v>
      </c>
      <c r="M15" s="118">
        <f>L15/L45</f>
        <v>0.006425394472095732</v>
      </c>
      <c r="N15" s="119">
        <f>N16</f>
        <v>10.8</v>
      </c>
      <c r="O15" s="118">
        <f>N15/N45</f>
        <v>0.00542931831892218</v>
      </c>
      <c r="P15" s="119">
        <f>P16</f>
        <v>10.4</v>
      </c>
      <c r="Q15" s="118">
        <f>P15/P45</f>
        <v>0.005819484080353645</v>
      </c>
    </row>
    <row r="16" spans="1:17" ht="14.25" customHeight="1">
      <c r="A16" s="33" t="s">
        <v>67</v>
      </c>
      <c r="B16" s="187" t="s">
        <v>64</v>
      </c>
      <c r="C16" s="188"/>
      <c r="D16" s="188"/>
      <c r="E16" s="188"/>
      <c r="F16" s="188"/>
      <c r="G16" s="188"/>
      <c r="H16" s="188"/>
      <c r="I16" s="189"/>
      <c r="J16" s="120">
        <v>107</v>
      </c>
      <c r="K16" s="121">
        <f>J16/J45</f>
        <v>0.01101099452949094</v>
      </c>
      <c r="L16" s="122">
        <v>12.135</v>
      </c>
      <c r="M16" s="121">
        <f>L16/L45</f>
        <v>0.006425394472095732</v>
      </c>
      <c r="N16" s="122">
        <v>10.8</v>
      </c>
      <c r="O16" s="121">
        <f>N16/N45</f>
        <v>0.00542931831892218</v>
      </c>
      <c r="P16" s="122">
        <v>10.4</v>
      </c>
      <c r="Q16" s="121">
        <f>P16/P45</f>
        <v>0.005819484080353645</v>
      </c>
    </row>
    <row r="17" spans="1:17" ht="17.25" customHeight="1" hidden="1">
      <c r="A17" s="34" t="s">
        <v>81</v>
      </c>
      <c r="B17" s="190" t="s">
        <v>75</v>
      </c>
      <c r="C17" s="191"/>
      <c r="D17" s="191"/>
      <c r="E17" s="191"/>
      <c r="F17" s="191"/>
      <c r="G17" s="191"/>
      <c r="H17" s="191"/>
      <c r="I17" s="192"/>
      <c r="J17" s="117">
        <f>J18+J19</f>
        <v>0</v>
      </c>
      <c r="K17" s="118">
        <f>J17/J45</f>
        <v>0</v>
      </c>
      <c r="L17" s="119">
        <f>L18</f>
        <v>0</v>
      </c>
      <c r="M17" s="118">
        <f>L17/L45</f>
        <v>0</v>
      </c>
      <c r="N17" s="119">
        <f>N18</f>
        <v>0</v>
      </c>
      <c r="O17" s="118">
        <f>N17/N45</f>
        <v>0</v>
      </c>
      <c r="P17" s="119">
        <f>P18</f>
        <v>0</v>
      </c>
      <c r="Q17" s="118">
        <f>P17/P45</f>
        <v>0</v>
      </c>
    </row>
    <row r="18" spans="1:17" ht="26.25" customHeight="1" hidden="1">
      <c r="A18" s="33" t="s">
        <v>82</v>
      </c>
      <c r="B18" s="187" t="s">
        <v>171</v>
      </c>
      <c r="C18" s="188"/>
      <c r="D18" s="188"/>
      <c r="E18" s="188"/>
      <c r="F18" s="188"/>
      <c r="G18" s="188"/>
      <c r="H18" s="188"/>
      <c r="I18" s="189"/>
      <c r="J18" s="120">
        <v>0</v>
      </c>
      <c r="K18" s="121">
        <f>J18/J45</f>
        <v>0</v>
      </c>
      <c r="L18" s="122">
        <v>0</v>
      </c>
      <c r="M18" s="121">
        <f>L18/L45</f>
        <v>0</v>
      </c>
      <c r="N18" s="122">
        <v>0</v>
      </c>
      <c r="O18" s="121">
        <f>N18/N45</f>
        <v>0</v>
      </c>
      <c r="P18" s="122">
        <v>0</v>
      </c>
      <c r="Q18" s="121">
        <f>P18/P45</f>
        <v>0</v>
      </c>
    </row>
    <row r="19" spans="1:17" ht="15.75" customHeight="1" hidden="1">
      <c r="A19" s="33" t="s">
        <v>103</v>
      </c>
      <c r="B19" s="187" t="s">
        <v>105</v>
      </c>
      <c r="C19" s="188"/>
      <c r="D19" s="188"/>
      <c r="E19" s="188"/>
      <c r="F19" s="188"/>
      <c r="G19" s="188"/>
      <c r="H19" s="188"/>
      <c r="I19" s="189"/>
      <c r="J19" s="120">
        <v>0</v>
      </c>
      <c r="K19" s="121">
        <f>J19/J45</f>
        <v>0</v>
      </c>
      <c r="L19" s="122">
        <v>0</v>
      </c>
      <c r="M19" s="121">
        <f>L19/L45</f>
        <v>0</v>
      </c>
      <c r="N19" s="122">
        <v>0</v>
      </c>
      <c r="O19" s="121">
        <f>N19/N45</f>
        <v>0</v>
      </c>
      <c r="P19" s="122">
        <v>0</v>
      </c>
      <c r="Q19" s="121">
        <f>P19/P45</f>
        <v>0</v>
      </c>
    </row>
    <row r="20" spans="1:17" ht="15" customHeight="1">
      <c r="A20" s="34" t="s">
        <v>61</v>
      </c>
      <c r="B20" s="190" t="s">
        <v>76</v>
      </c>
      <c r="C20" s="191"/>
      <c r="D20" s="191"/>
      <c r="E20" s="191"/>
      <c r="F20" s="191"/>
      <c r="G20" s="191"/>
      <c r="H20" s="191"/>
      <c r="I20" s="192"/>
      <c r="J20" s="117">
        <f>J21+J22+J23</f>
        <v>1261.13</v>
      </c>
      <c r="K20" s="118">
        <f>J20/J45</f>
        <v>0.12977846290632628</v>
      </c>
      <c r="L20" s="119">
        <f>L21+L22</f>
        <v>32.221</v>
      </c>
      <c r="M20" s="118">
        <f>L20/L45</f>
        <v>0.01706078576723499</v>
      </c>
      <c r="N20" s="119">
        <f>N21+N22</f>
        <v>115.3</v>
      </c>
      <c r="O20" s="118">
        <f>N20/N45</f>
        <v>0.057963000201085864</v>
      </c>
      <c r="P20" s="119">
        <f>P21+P22</f>
        <v>57.5</v>
      </c>
      <c r="Q20" s="118">
        <f>P20/P45</f>
        <v>0.032175032175032175</v>
      </c>
    </row>
    <row r="21" spans="1:17" ht="15" customHeight="1" hidden="1">
      <c r="A21" s="33" t="s">
        <v>148</v>
      </c>
      <c r="B21" s="187" t="s">
        <v>150</v>
      </c>
      <c r="C21" s="188"/>
      <c r="D21" s="188"/>
      <c r="E21" s="188"/>
      <c r="F21" s="188"/>
      <c r="G21" s="188"/>
      <c r="H21" s="188"/>
      <c r="I21" s="189"/>
      <c r="J21" s="120">
        <v>0</v>
      </c>
      <c r="K21" s="121">
        <f>J21/J45</f>
        <v>0</v>
      </c>
      <c r="L21" s="122">
        <v>0</v>
      </c>
      <c r="M21" s="121">
        <f>L21/L45</f>
        <v>0</v>
      </c>
      <c r="N21" s="122">
        <v>0</v>
      </c>
      <c r="O21" s="121">
        <f>N21/N45</f>
        <v>0</v>
      </c>
      <c r="P21" s="122">
        <v>0</v>
      </c>
      <c r="Q21" s="121">
        <f>P21/P45</f>
        <v>0</v>
      </c>
    </row>
    <row r="22" spans="1:17" ht="13.5" customHeight="1">
      <c r="A22" s="33" t="s">
        <v>137</v>
      </c>
      <c r="B22" s="187" t="s">
        <v>138</v>
      </c>
      <c r="C22" s="188"/>
      <c r="D22" s="188"/>
      <c r="E22" s="188"/>
      <c r="F22" s="188"/>
      <c r="G22" s="188"/>
      <c r="H22" s="188"/>
      <c r="I22" s="189"/>
      <c r="J22" s="120">
        <v>1261.13</v>
      </c>
      <c r="K22" s="121">
        <f>J22/J45</f>
        <v>0.12977846290632628</v>
      </c>
      <c r="L22" s="122">
        <v>32.221</v>
      </c>
      <c r="M22" s="121">
        <f>L22/L45</f>
        <v>0.01706078576723499</v>
      </c>
      <c r="N22" s="122">
        <v>115.3</v>
      </c>
      <c r="O22" s="121">
        <f>N22/N45</f>
        <v>0.057963000201085864</v>
      </c>
      <c r="P22" s="122">
        <v>57.5</v>
      </c>
      <c r="Q22" s="121">
        <f>P22/P45</f>
        <v>0.032175032175032175</v>
      </c>
    </row>
    <row r="23" spans="1:17" ht="13.5" customHeight="1" hidden="1">
      <c r="A23" s="33" t="s">
        <v>83</v>
      </c>
      <c r="B23" s="187" t="s">
        <v>77</v>
      </c>
      <c r="C23" s="188"/>
      <c r="D23" s="188"/>
      <c r="E23" s="188"/>
      <c r="F23" s="188"/>
      <c r="G23" s="188"/>
      <c r="H23" s="188"/>
      <c r="I23" s="189"/>
      <c r="J23" s="120">
        <v>0</v>
      </c>
      <c r="K23" s="121">
        <f>J23/J45</f>
        <v>0</v>
      </c>
      <c r="L23" s="122">
        <v>0</v>
      </c>
      <c r="M23" s="121">
        <f>L23/L45</f>
        <v>0</v>
      </c>
      <c r="N23" s="122">
        <v>0</v>
      </c>
      <c r="O23" s="121">
        <f>N23/N45</f>
        <v>0</v>
      </c>
      <c r="P23" s="122">
        <v>0</v>
      </c>
      <c r="Q23" s="121">
        <f>P23/P45</f>
        <v>0</v>
      </c>
    </row>
    <row r="24" spans="1:17" ht="14.25" customHeight="1">
      <c r="A24" s="34" t="s">
        <v>3</v>
      </c>
      <c r="B24" s="190" t="s">
        <v>19</v>
      </c>
      <c r="C24" s="191"/>
      <c r="D24" s="191"/>
      <c r="E24" s="191"/>
      <c r="F24" s="191"/>
      <c r="G24" s="191"/>
      <c r="H24" s="191"/>
      <c r="I24" s="192"/>
      <c r="J24" s="117">
        <f>J25+J26+J27+J28</f>
        <v>3344.7200000000003</v>
      </c>
      <c r="K24" s="118">
        <f>J24/J45</f>
        <v>0.34419339834279383</v>
      </c>
      <c r="L24" s="119">
        <f>L25+L26+L27+L28</f>
        <v>630.9159999999999</v>
      </c>
      <c r="M24" s="118">
        <f>L24/L45</f>
        <v>0.3340654453033993</v>
      </c>
      <c r="N24" s="119">
        <f>N25+N26+N27+N28</f>
        <v>591.4</v>
      </c>
      <c r="O24" s="118">
        <f>N24/N45</f>
        <v>0.2973054494269053</v>
      </c>
      <c r="P24" s="119">
        <f>P25+P26+P27+P28</f>
        <v>472.1</v>
      </c>
      <c r="Q24" s="118">
        <f>P24/P45</f>
        <v>0.26417100330143806</v>
      </c>
    </row>
    <row r="25" spans="1:17" ht="12.75" customHeight="1" hidden="1">
      <c r="A25" s="33" t="s">
        <v>84</v>
      </c>
      <c r="B25" s="187" t="s">
        <v>163</v>
      </c>
      <c r="C25" s="188"/>
      <c r="D25" s="188"/>
      <c r="E25" s="188"/>
      <c r="F25" s="188"/>
      <c r="G25" s="188"/>
      <c r="H25" s="188"/>
      <c r="I25" s="189"/>
      <c r="J25" s="120">
        <v>0</v>
      </c>
      <c r="K25" s="121">
        <f>J25/J45</f>
        <v>0</v>
      </c>
      <c r="L25" s="122">
        <v>0</v>
      </c>
      <c r="M25" s="121">
        <f>L25/L45</f>
        <v>0</v>
      </c>
      <c r="N25" s="122">
        <v>0</v>
      </c>
      <c r="O25" s="121">
        <f>N25/N45</f>
        <v>0</v>
      </c>
      <c r="P25" s="122">
        <v>0</v>
      </c>
      <c r="Q25" s="121">
        <f>P25/P45</f>
        <v>0</v>
      </c>
    </row>
    <row r="26" spans="1:17" ht="12.75" customHeight="1">
      <c r="A26" s="33" t="s">
        <v>4</v>
      </c>
      <c r="B26" s="187" t="s">
        <v>71</v>
      </c>
      <c r="C26" s="188"/>
      <c r="D26" s="188"/>
      <c r="E26" s="188"/>
      <c r="F26" s="188"/>
      <c r="G26" s="188"/>
      <c r="H26" s="188"/>
      <c r="I26" s="189"/>
      <c r="J26" s="120">
        <v>589.3</v>
      </c>
      <c r="K26" s="121">
        <f>J26/J45</f>
        <v>0.060642795104944025</v>
      </c>
      <c r="L26" s="122">
        <v>34.497</v>
      </c>
      <c r="M26" s="121">
        <f>L26/L45</f>
        <v>0.01826591125701578</v>
      </c>
      <c r="N26" s="122">
        <v>55.8</v>
      </c>
      <c r="O26" s="121">
        <f>N26/N45</f>
        <v>0.028051477981097927</v>
      </c>
      <c r="P26" s="122">
        <v>31</v>
      </c>
      <c r="Q26" s="121">
        <f>P26/P45</f>
        <v>0.017346539085669518</v>
      </c>
    </row>
    <row r="27" spans="1:17" ht="13.5" customHeight="1">
      <c r="A27" s="33" t="s">
        <v>68</v>
      </c>
      <c r="B27" s="187" t="s">
        <v>65</v>
      </c>
      <c r="C27" s="188"/>
      <c r="D27" s="188"/>
      <c r="E27" s="188"/>
      <c r="F27" s="188"/>
      <c r="G27" s="188"/>
      <c r="H27" s="188"/>
      <c r="I27" s="189"/>
      <c r="J27" s="120">
        <v>720.23</v>
      </c>
      <c r="K27" s="121">
        <f>J27/J45</f>
        <v>0.07411634196238562</v>
      </c>
      <c r="L27" s="122">
        <v>0</v>
      </c>
      <c r="M27" s="121">
        <f>L27/L45</f>
        <v>0</v>
      </c>
      <c r="N27" s="122">
        <v>0</v>
      </c>
      <c r="O27" s="121">
        <f>N27/N45</f>
        <v>0</v>
      </c>
      <c r="P27" s="122">
        <v>0</v>
      </c>
      <c r="Q27" s="121">
        <f>P27/P45</f>
        <v>0</v>
      </c>
    </row>
    <row r="28" spans="1:17" ht="13.5" customHeight="1">
      <c r="A28" s="33" t="s">
        <v>85</v>
      </c>
      <c r="B28" s="187" t="s">
        <v>78</v>
      </c>
      <c r="C28" s="188"/>
      <c r="D28" s="188"/>
      <c r="E28" s="188"/>
      <c r="F28" s="188"/>
      <c r="G28" s="188"/>
      <c r="H28" s="188"/>
      <c r="I28" s="189"/>
      <c r="J28" s="120">
        <v>2035.19</v>
      </c>
      <c r="K28" s="121">
        <f>J28/J45</f>
        <v>0.2094342612754642</v>
      </c>
      <c r="L28" s="122">
        <v>596.419</v>
      </c>
      <c r="M28" s="121">
        <f>L28/L45</f>
        <v>0.31579953404638356</v>
      </c>
      <c r="N28" s="122">
        <v>535.6</v>
      </c>
      <c r="O28" s="121">
        <f>N28/N45</f>
        <v>0.26925397144580737</v>
      </c>
      <c r="P28" s="122">
        <v>441.1</v>
      </c>
      <c r="Q28" s="121">
        <f>P28/P45</f>
        <v>0.24682446421576856</v>
      </c>
    </row>
    <row r="29" spans="1:17" ht="13.5" customHeight="1" hidden="1">
      <c r="A29" s="34" t="s">
        <v>5</v>
      </c>
      <c r="B29" s="190" t="s">
        <v>6</v>
      </c>
      <c r="C29" s="191"/>
      <c r="D29" s="191"/>
      <c r="E29" s="191"/>
      <c r="F29" s="191"/>
      <c r="G29" s="191"/>
      <c r="H29" s="191"/>
      <c r="I29" s="192"/>
      <c r="J29" s="117">
        <f>J30+J31</f>
        <v>0</v>
      </c>
      <c r="K29" s="118">
        <f>J29/J45</f>
        <v>0</v>
      </c>
      <c r="L29" s="119">
        <f>L30+L31</f>
        <v>0</v>
      </c>
      <c r="M29" s="118">
        <f>L29/L45</f>
        <v>0</v>
      </c>
      <c r="N29" s="119">
        <f>N30+N31</f>
        <v>0</v>
      </c>
      <c r="O29" s="118">
        <f>N29/N45</f>
        <v>0</v>
      </c>
      <c r="P29" s="119">
        <f>P30+P31</f>
        <v>0</v>
      </c>
      <c r="Q29" s="118">
        <f>P29/P45</f>
        <v>0</v>
      </c>
    </row>
    <row r="30" spans="1:17" ht="15.75" customHeight="1" hidden="1">
      <c r="A30" s="33" t="s">
        <v>7</v>
      </c>
      <c r="B30" s="187" t="s">
        <v>72</v>
      </c>
      <c r="C30" s="188"/>
      <c r="D30" s="188"/>
      <c r="E30" s="188"/>
      <c r="F30" s="188"/>
      <c r="G30" s="188"/>
      <c r="H30" s="188"/>
      <c r="I30" s="189"/>
      <c r="J30" s="120">
        <v>0</v>
      </c>
      <c r="K30" s="121">
        <f>J30/J45</f>
        <v>0</v>
      </c>
      <c r="L30" s="122">
        <v>0</v>
      </c>
      <c r="M30" s="121">
        <f>L30/L45</f>
        <v>0</v>
      </c>
      <c r="N30" s="122">
        <v>0</v>
      </c>
      <c r="O30" s="121">
        <f>N30/N45</f>
        <v>0</v>
      </c>
      <c r="P30" s="122">
        <v>0</v>
      </c>
      <c r="Q30" s="121">
        <f>P30/P45</f>
        <v>0</v>
      </c>
    </row>
    <row r="31" spans="1:17" ht="14.25" customHeight="1" hidden="1">
      <c r="A31" s="33" t="s">
        <v>60</v>
      </c>
      <c r="B31" s="187" t="s">
        <v>162</v>
      </c>
      <c r="C31" s="188"/>
      <c r="D31" s="188"/>
      <c r="E31" s="188"/>
      <c r="F31" s="188"/>
      <c r="G31" s="188"/>
      <c r="H31" s="188"/>
      <c r="I31" s="189"/>
      <c r="J31" s="120">
        <v>0</v>
      </c>
      <c r="K31" s="121">
        <f>J31/J45</f>
        <v>0</v>
      </c>
      <c r="L31" s="122">
        <v>0</v>
      </c>
      <c r="M31" s="121">
        <f>L31/L45</f>
        <v>0</v>
      </c>
      <c r="N31" s="122">
        <v>0</v>
      </c>
      <c r="O31" s="121">
        <f>N31/N45</f>
        <v>0</v>
      </c>
      <c r="P31" s="122">
        <v>0</v>
      </c>
      <c r="Q31" s="121">
        <f>P31/P45</f>
        <v>0</v>
      </c>
    </row>
    <row r="32" spans="1:17" ht="17.25" customHeight="1">
      <c r="A32" s="34" t="s">
        <v>8</v>
      </c>
      <c r="B32" s="190" t="s">
        <v>133</v>
      </c>
      <c r="C32" s="191"/>
      <c r="D32" s="191"/>
      <c r="E32" s="191"/>
      <c r="F32" s="191"/>
      <c r="G32" s="191"/>
      <c r="H32" s="191"/>
      <c r="I32" s="192"/>
      <c r="J32" s="117">
        <f>J33</f>
        <v>1480</v>
      </c>
      <c r="K32" s="118">
        <f>J32/J45</f>
        <v>0.15230160657613637</v>
      </c>
      <c r="L32" s="119">
        <f>L33</f>
        <v>399.832</v>
      </c>
      <c r="M32" s="118">
        <f>L32/L45</f>
        <v>0.2117081435984327</v>
      </c>
      <c r="N32" s="119">
        <f>N33</f>
        <v>338.9</v>
      </c>
      <c r="O32" s="118">
        <f>N32/N45</f>
        <v>0.17036999798914135</v>
      </c>
      <c r="P32" s="119">
        <f>P33</f>
        <v>334.8</v>
      </c>
      <c r="Q32" s="118">
        <f>P32/P45</f>
        <v>0.1873426221252308</v>
      </c>
    </row>
    <row r="33" spans="1:17" ht="14.25" customHeight="1">
      <c r="A33" s="33" t="s">
        <v>9</v>
      </c>
      <c r="B33" s="187" t="s">
        <v>168</v>
      </c>
      <c r="C33" s="188"/>
      <c r="D33" s="188"/>
      <c r="E33" s="188"/>
      <c r="F33" s="188"/>
      <c r="G33" s="188"/>
      <c r="H33" s="188"/>
      <c r="I33" s="189"/>
      <c r="J33" s="120">
        <v>1480</v>
      </c>
      <c r="K33" s="121">
        <f>J33/J45</f>
        <v>0.15230160657613637</v>
      </c>
      <c r="L33" s="122">
        <v>399.832</v>
      </c>
      <c r="M33" s="121">
        <f>L33/L45</f>
        <v>0.2117081435984327</v>
      </c>
      <c r="N33" s="122">
        <v>338.9</v>
      </c>
      <c r="O33" s="121">
        <f>N33/N45</f>
        <v>0.17036999798914135</v>
      </c>
      <c r="P33" s="122">
        <v>334.8</v>
      </c>
      <c r="Q33" s="121">
        <f>P33/P45</f>
        <v>0.1873426221252308</v>
      </c>
    </row>
    <row r="34" spans="1:17" ht="0.75" customHeight="1" hidden="1">
      <c r="A34" s="58"/>
      <c r="B34" s="187"/>
      <c r="C34" s="188"/>
      <c r="D34" s="188"/>
      <c r="E34" s="188"/>
      <c r="F34" s="188"/>
      <c r="G34" s="188"/>
      <c r="H34" s="188"/>
      <c r="I34" s="189"/>
      <c r="J34" s="123"/>
      <c r="K34" s="118"/>
      <c r="L34" s="124"/>
      <c r="M34" s="118"/>
      <c r="N34" s="124"/>
      <c r="O34" s="118">
        <f>N34/2207.3</f>
        <v>0</v>
      </c>
      <c r="P34" s="124"/>
      <c r="Q34" s="118">
        <f>P34/2207.3</f>
        <v>0</v>
      </c>
    </row>
    <row r="35" spans="1:17" ht="15.75" customHeight="1" hidden="1">
      <c r="A35" s="40" t="s">
        <v>106</v>
      </c>
      <c r="B35" s="190" t="s">
        <v>50</v>
      </c>
      <c r="C35" s="191"/>
      <c r="D35" s="191"/>
      <c r="E35" s="191"/>
      <c r="F35" s="191"/>
      <c r="G35" s="191"/>
      <c r="H35" s="191"/>
      <c r="I35" s="192"/>
      <c r="J35" s="117">
        <f>J36</f>
        <v>0</v>
      </c>
      <c r="K35" s="118">
        <f>J35/J45</f>
        <v>0</v>
      </c>
      <c r="L35" s="119">
        <f>L36</f>
        <v>0</v>
      </c>
      <c r="M35" s="118">
        <f>L35/L45</f>
        <v>0</v>
      </c>
      <c r="N35" s="119">
        <f>N36</f>
        <v>0</v>
      </c>
      <c r="O35" s="118">
        <f>N35/N45</f>
        <v>0</v>
      </c>
      <c r="P35" s="119">
        <f>P36</f>
        <v>0</v>
      </c>
      <c r="Q35" s="118">
        <f>P35/P45</f>
        <v>0</v>
      </c>
    </row>
    <row r="36" spans="1:17" ht="25.5" customHeight="1" hidden="1">
      <c r="A36" s="14" t="s">
        <v>104</v>
      </c>
      <c r="B36" s="187" t="s">
        <v>161</v>
      </c>
      <c r="C36" s="188"/>
      <c r="D36" s="188"/>
      <c r="E36" s="188"/>
      <c r="F36" s="188"/>
      <c r="G36" s="188"/>
      <c r="H36" s="188"/>
      <c r="I36" s="189"/>
      <c r="J36" s="120">
        <v>0</v>
      </c>
      <c r="K36" s="121">
        <f>J36/J45</f>
        <v>0</v>
      </c>
      <c r="L36" s="122">
        <v>0</v>
      </c>
      <c r="M36" s="121">
        <f>L36/L45</f>
        <v>0</v>
      </c>
      <c r="N36" s="122">
        <v>0</v>
      </c>
      <c r="O36" s="121">
        <f>N36/N45</f>
        <v>0</v>
      </c>
      <c r="P36" s="122">
        <v>0</v>
      </c>
      <c r="Q36" s="121">
        <f>P36/P45</f>
        <v>0</v>
      </c>
    </row>
    <row r="37" spans="1:17" ht="14.25" customHeight="1" hidden="1">
      <c r="A37" s="40" t="s">
        <v>10</v>
      </c>
      <c r="B37" s="190" t="s">
        <v>127</v>
      </c>
      <c r="C37" s="191"/>
      <c r="D37" s="191"/>
      <c r="E37" s="191"/>
      <c r="F37" s="191"/>
      <c r="G37" s="191"/>
      <c r="H37" s="191"/>
      <c r="I37" s="192"/>
      <c r="J37" s="117">
        <f>J38</f>
        <v>0</v>
      </c>
      <c r="K37" s="118">
        <f>J37/J45</f>
        <v>0</v>
      </c>
      <c r="L37" s="119">
        <f>L38</f>
        <v>0</v>
      </c>
      <c r="M37" s="118">
        <f>L37/L45</f>
        <v>0</v>
      </c>
      <c r="N37" s="119">
        <f>N38</f>
        <v>0</v>
      </c>
      <c r="O37" s="118">
        <f>N37/N45</f>
        <v>0</v>
      </c>
      <c r="P37" s="119">
        <f>P38</f>
        <v>0</v>
      </c>
      <c r="Q37" s="118">
        <f>P37/P45</f>
        <v>0</v>
      </c>
    </row>
    <row r="38" spans="1:17" ht="15.75" customHeight="1" hidden="1">
      <c r="A38" s="52" t="s">
        <v>126</v>
      </c>
      <c r="B38" s="187" t="s">
        <v>252</v>
      </c>
      <c r="C38" s="193"/>
      <c r="D38" s="193"/>
      <c r="E38" s="193"/>
      <c r="F38" s="193"/>
      <c r="G38" s="193"/>
      <c r="H38" s="193"/>
      <c r="I38" s="194"/>
      <c r="J38" s="120">
        <v>0</v>
      </c>
      <c r="K38" s="121">
        <f>J38/J45</f>
        <v>0</v>
      </c>
      <c r="L38" s="122">
        <v>0</v>
      </c>
      <c r="M38" s="121">
        <f>L38/L45</f>
        <v>0</v>
      </c>
      <c r="N38" s="122">
        <v>0</v>
      </c>
      <c r="O38" s="121">
        <f>N38/N45</f>
        <v>0</v>
      </c>
      <c r="P38" s="122">
        <v>0</v>
      </c>
      <c r="Q38" s="121">
        <f>P38/P45</f>
        <v>0</v>
      </c>
    </row>
    <row r="39" spans="1:17" ht="18.75" customHeight="1" hidden="1">
      <c r="A39" s="40" t="s">
        <v>10</v>
      </c>
      <c r="B39" s="190" t="s">
        <v>11</v>
      </c>
      <c r="C39" s="191"/>
      <c r="D39" s="191"/>
      <c r="E39" s="191"/>
      <c r="F39" s="191"/>
      <c r="G39" s="60"/>
      <c r="H39" s="60"/>
      <c r="I39" s="61"/>
      <c r="J39" s="120"/>
      <c r="K39" s="118">
        <f>J39/9930</f>
        <v>0</v>
      </c>
      <c r="L39" s="122"/>
      <c r="M39" s="118">
        <f>L39/L45</f>
        <v>0</v>
      </c>
      <c r="N39" s="122"/>
      <c r="O39" s="118">
        <f>N39/2207.3</f>
        <v>0</v>
      </c>
      <c r="P39" s="122"/>
      <c r="Q39" s="118">
        <f>P39/2207.3</f>
        <v>0</v>
      </c>
    </row>
    <row r="40" spans="1:17" ht="18.75" customHeight="1" hidden="1">
      <c r="A40" s="14" t="s">
        <v>69</v>
      </c>
      <c r="B40" s="187" t="s">
        <v>132</v>
      </c>
      <c r="C40" s="193"/>
      <c r="D40" s="193"/>
      <c r="E40" s="193"/>
      <c r="F40" s="193"/>
      <c r="G40" s="60"/>
      <c r="H40" s="60"/>
      <c r="I40" s="61"/>
      <c r="J40" s="120"/>
      <c r="K40" s="118">
        <f>J40/J45</f>
        <v>0</v>
      </c>
      <c r="L40" s="122"/>
      <c r="M40" s="118">
        <f>L40/L45</f>
        <v>0</v>
      </c>
      <c r="N40" s="122"/>
      <c r="O40" s="118">
        <f>N40/2207.3</f>
        <v>0</v>
      </c>
      <c r="P40" s="122"/>
      <c r="Q40" s="118">
        <f>P40/2207.3</f>
        <v>0</v>
      </c>
    </row>
    <row r="41" spans="1:17" ht="15" customHeight="1">
      <c r="A41" s="40" t="s">
        <v>128</v>
      </c>
      <c r="B41" s="190" t="s">
        <v>129</v>
      </c>
      <c r="C41" s="191"/>
      <c r="D41" s="191"/>
      <c r="E41" s="191"/>
      <c r="F41" s="191"/>
      <c r="G41" s="191"/>
      <c r="H41" s="191"/>
      <c r="I41" s="192"/>
      <c r="J41" s="117">
        <f>J42</f>
        <v>66</v>
      </c>
      <c r="K41" s="118">
        <f>J41/J45</f>
        <v>0.006791828401368244</v>
      </c>
      <c r="L41" s="119">
        <f>L42</f>
        <v>14.135</v>
      </c>
      <c r="M41" s="118">
        <f>L41/L45</f>
        <v>0.007484379963994494</v>
      </c>
      <c r="N41" s="119">
        <f>N42</f>
        <v>20.5</v>
      </c>
      <c r="O41" s="118">
        <f>N41/N45</f>
        <v>0.010305650512768952</v>
      </c>
      <c r="P41" s="119">
        <f>P42</f>
        <v>0</v>
      </c>
      <c r="Q41" s="118">
        <f>P41/P45</f>
        <v>0</v>
      </c>
    </row>
    <row r="42" spans="1:17" ht="13.5" customHeight="1">
      <c r="A42" s="14" t="s">
        <v>130</v>
      </c>
      <c r="B42" s="187" t="s">
        <v>131</v>
      </c>
      <c r="C42" s="188"/>
      <c r="D42" s="188"/>
      <c r="E42" s="188"/>
      <c r="F42" s="188"/>
      <c r="G42" s="188"/>
      <c r="H42" s="188"/>
      <c r="I42" s="189"/>
      <c r="J42" s="120">
        <v>66</v>
      </c>
      <c r="K42" s="121">
        <f>J42/J45</f>
        <v>0.006791828401368244</v>
      </c>
      <c r="L42" s="122">
        <v>14.135</v>
      </c>
      <c r="M42" s="121">
        <f>L42/L45</f>
        <v>0.007484379963994494</v>
      </c>
      <c r="N42" s="122">
        <v>20.5</v>
      </c>
      <c r="O42" s="121">
        <f>N42/N45</f>
        <v>0.010305650512768952</v>
      </c>
      <c r="P42" s="122">
        <v>0</v>
      </c>
      <c r="Q42" s="121">
        <f>P42/P45</f>
        <v>0</v>
      </c>
    </row>
    <row r="43" spans="1:17" ht="27" customHeight="1">
      <c r="A43" s="40" t="s">
        <v>270</v>
      </c>
      <c r="B43" s="176" t="s">
        <v>272</v>
      </c>
      <c r="C43" s="177"/>
      <c r="D43" s="177"/>
      <c r="E43" s="177"/>
      <c r="F43" s="177"/>
      <c r="G43" s="177"/>
      <c r="H43" s="177"/>
      <c r="I43" s="178"/>
      <c r="J43" s="117">
        <f>J44</f>
        <v>32.62</v>
      </c>
      <c r="K43" s="118">
        <f>J43/J45</f>
        <v>0.0033568097341307892</v>
      </c>
      <c r="L43" s="119">
        <f>L44</f>
        <v>0</v>
      </c>
      <c r="M43" s="118">
        <f>L43/L45</f>
        <v>0</v>
      </c>
      <c r="N43" s="119">
        <f>N44</f>
        <v>0</v>
      </c>
      <c r="O43" s="121">
        <f>N43/N45</f>
        <v>0</v>
      </c>
      <c r="P43" s="119">
        <f>P44</f>
        <v>0</v>
      </c>
      <c r="Q43" s="121">
        <f>P43/P45</f>
        <v>0</v>
      </c>
    </row>
    <row r="44" spans="1:17" ht="15" customHeight="1">
      <c r="A44" s="14" t="s">
        <v>271</v>
      </c>
      <c r="B44" s="155" t="s">
        <v>273</v>
      </c>
      <c r="C44" s="156"/>
      <c r="D44" s="156"/>
      <c r="E44" s="156"/>
      <c r="F44" s="156"/>
      <c r="G44" s="156"/>
      <c r="H44" s="156"/>
      <c r="I44" s="157"/>
      <c r="J44" s="120">
        <v>32.62</v>
      </c>
      <c r="K44" s="121">
        <f>J44/J45</f>
        <v>0.0033568097341307892</v>
      </c>
      <c r="L44" s="122">
        <v>0</v>
      </c>
      <c r="M44" s="121">
        <f>L44/L45</f>
        <v>0</v>
      </c>
      <c r="N44" s="122">
        <v>0</v>
      </c>
      <c r="O44" s="121">
        <f>N44/N45</f>
        <v>0</v>
      </c>
      <c r="P44" s="122">
        <v>0</v>
      </c>
      <c r="Q44" s="121">
        <f>P44/P45</f>
        <v>0</v>
      </c>
    </row>
    <row r="45" spans="1:17" ht="15.75" customHeight="1">
      <c r="A45" s="33"/>
      <c r="B45" s="187" t="s">
        <v>22</v>
      </c>
      <c r="C45" s="188"/>
      <c r="D45" s="188"/>
      <c r="E45" s="188"/>
      <c r="F45" s="188"/>
      <c r="G45" s="188"/>
      <c r="H45" s="188"/>
      <c r="I45" s="189"/>
      <c r="J45" s="117">
        <f>J42+J38+J36+J32+J29+J24+J20+J17+J8+J15+J43</f>
        <v>9717.560000000001</v>
      </c>
      <c r="K45" s="118">
        <f>J45/J45</f>
        <v>1</v>
      </c>
      <c r="L45" s="119">
        <f>L42+L38+L36+L32+L29+L24+L20+L17+L8+L15</f>
        <v>1888.6</v>
      </c>
      <c r="M45" s="118">
        <f>M41+M37+M35+M32+M29+M24+M20+M17+M15+M8</f>
        <v>1.0000000000000002</v>
      </c>
      <c r="N45" s="119">
        <f>N42+N38+N36+N32+N29+N24+N20+N17+N8+N15</f>
        <v>1989.2</v>
      </c>
      <c r="O45" s="118">
        <f>N45/N45</f>
        <v>1</v>
      </c>
      <c r="P45" s="119">
        <f>P42+P38+P36+P32+P29+P24+P20+P17+P8+P15</f>
        <v>1787.1000000000001</v>
      </c>
      <c r="Q45" s="118">
        <f>P45/P45</f>
        <v>1</v>
      </c>
    </row>
  </sheetData>
  <sheetProtection/>
  <mergeCells count="42">
    <mergeCell ref="B10:I10"/>
    <mergeCell ref="B11:I11"/>
    <mergeCell ref="L1:Q1"/>
    <mergeCell ref="A4:Q4"/>
    <mergeCell ref="A5:Q5"/>
    <mergeCell ref="B7:I7"/>
    <mergeCell ref="B8:I8"/>
    <mergeCell ref="B9:I9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40:F40"/>
    <mergeCell ref="B41:I41"/>
    <mergeCell ref="B42:I42"/>
    <mergeCell ref="B45:I45"/>
    <mergeCell ref="B34:I34"/>
    <mergeCell ref="B35:I35"/>
    <mergeCell ref="B36:I36"/>
    <mergeCell ref="B37:I37"/>
    <mergeCell ref="B38:I38"/>
    <mergeCell ref="B39:F39"/>
    <mergeCell ref="B43:I43"/>
    <mergeCell ref="B44:I4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8"/>
  <sheetViews>
    <sheetView zoomScale="110" zoomScaleNormal="110" zoomScalePageLayoutView="0" workbookViewId="0" topLeftCell="A1">
      <selection activeCell="D163" sqref="D163"/>
    </sheetView>
  </sheetViews>
  <sheetFormatPr defaultColWidth="9.00390625" defaultRowHeight="12.75"/>
  <cols>
    <col min="1" max="1" width="52.00390625" style="0" customWidth="1"/>
    <col min="2" max="2" width="5.875" style="0" customWidth="1"/>
    <col min="3" max="3" width="12.00390625" style="0" customWidth="1"/>
    <col min="4" max="4" width="11.75390625" style="0" customWidth="1"/>
    <col min="5" max="5" width="9.25390625" style="0" customWidth="1"/>
    <col min="6" max="6" width="8.875" style="0" customWidth="1"/>
  </cols>
  <sheetData>
    <row r="1" spans="4:6" ht="15">
      <c r="D1" s="203" t="s">
        <v>90</v>
      </c>
      <c r="E1" s="203"/>
      <c r="F1" s="203"/>
    </row>
    <row r="2" spans="4:6" ht="7.5" customHeight="1">
      <c r="D2" s="8"/>
      <c r="E2" s="8"/>
      <c r="F2" s="8"/>
    </row>
    <row r="3" spans="1:6" ht="12.75">
      <c r="A3" s="198" t="s">
        <v>295</v>
      </c>
      <c r="B3" s="198"/>
      <c r="C3" s="198"/>
      <c r="D3" s="198"/>
      <c r="E3" s="198"/>
      <c r="F3" s="198"/>
    </row>
    <row r="4" spans="1:6" ht="12.75">
      <c r="A4" s="198" t="s">
        <v>251</v>
      </c>
      <c r="B4" s="198"/>
      <c r="C4" s="198"/>
      <c r="D4" s="198"/>
      <c r="E4" s="198"/>
      <c r="F4" s="198"/>
    </row>
    <row r="5" spans="1:6" ht="12.75" customHeight="1">
      <c r="A5" s="16"/>
      <c r="B5" s="16"/>
      <c r="C5" s="16"/>
      <c r="D5" s="16"/>
      <c r="E5" s="204" t="s">
        <v>0</v>
      </c>
      <c r="F5" s="204"/>
    </row>
    <row r="6" spans="1:6" ht="60" customHeight="1">
      <c r="A6" s="17" t="s">
        <v>25</v>
      </c>
      <c r="B6" s="17" t="s">
        <v>24</v>
      </c>
      <c r="C6" s="28" t="s">
        <v>296</v>
      </c>
      <c r="D6" s="28" t="s">
        <v>297</v>
      </c>
      <c r="E6" s="28" t="s">
        <v>264</v>
      </c>
      <c r="F6" s="29" t="s">
        <v>26</v>
      </c>
    </row>
    <row r="7" spans="1:6" ht="15.75" customHeight="1">
      <c r="A7" s="5" t="s">
        <v>27</v>
      </c>
      <c r="B7" s="5"/>
      <c r="C7" s="128">
        <f>C8+C9+C10+C11+C12+C13+C17+C21+C26+C32+C36+C40+C25+C28+C30+C31+C41+C29+C35</f>
        <v>3683.5900000000006</v>
      </c>
      <c r="D7" s="128">
        <f>D8+D9+D10+D11+D12+D13+D17+D21+D26+D32+D36+D40+D25+D28+D30+D31+D41+D29+D35</f>
        <v>819.36</v>
      </c>
      <c r="E7" s="113">
        <f>D7/C7</f>
        <v>0.22243517872510238</v>
      </c>
      <c r="F7" s="129">
        <f>C7-D7</f>
        <v>2864.2300000000005</v>
      </c>
    </row>
    <row r="8" spans="1:6" ht="13.5" customHeight="1">
      <c r="A8" s="53" t="s">
        <v>40</v>
      </c>
      <c r="B8" s="53">
        <v>211</v>
      </c>
      <c r="C8" s="130">
        <v>2414</v>
      </c>
      <c r="D8" s="131">
        <v>583.366</v>
      </c>
      <c r="E8" s="111">
        <f aca="true" t="shared" si="0" ref="E8:E110">D8/C8</f>
        <v>0.24165948632974316</v>
      </c>
      <c r="F8" s="131">
        <f aca="true" t="shared" si="1" ref="F8:F110">C8-D8</f>
        <v>1830.634</v>
      </c>
    </row>
    <row r="9" spans="1:6" ht="12.75" hidden="1">
      <c r="A9" s="53" t="s">
        <v>98</v>
      </c>
      <c r="B9" s="53">
        <v>212</v>
      </c>
      <c r="C9" s="130">
        <v>0</v>
      </c>
      <c r="D9" s="131">
        <v>0</v>
      </c>
      <c r="E9" s="111" t="e">
        <f t="shared" si="0"/>
        <v>#DIV/0!</v>
      </c>
      <c r="F9" s="131">
        <f t="shared" si="1"/>
        <v>0</v>
      </c>
    </row>
    <row r="10" spans="1:6" ht="11.25" customHeight="1">
      <c r="A10" s="53" t="s">
        <v>55</v>
      </c>
      <c r="B10" s="53">
        <v>213</v>
      </c>
      <c r="C10" s="130">
        <v>728.8</v>
      </c>
      <c r="D10" s="131">
        <v>168.766</v>
      </c>
      <c r="E10" s="111">
        <f t="shared" si="0"/>
        <v>0.2315669593852909</v>
      </c>
      <c r="F10" s="131">
        <f t="shared" si="1"/>
        <v>560.034</v>
      </c>
    </row>
    <row r="11" spans="1:6" ht="12" customHeight="1">
      <c r="A11" s="1" t="s">
        <v>56</v>
      </c>
      <c r="B11" s="53">
        <v>221</v>
      </c>
      <c r="C11" s="130">
        <v>20.4</v>
      </c>
      <c r="D11" s="131">
        <v>2.792</v>
      </c>
      <c r="E11" s="111">
        <f t="shared" si="0"/>
        <v>0.13686274509803922</v>
      </c>
      <c r="F11" s="131">
        <f t="shared" si="1"/>
        <v>17.607999999999997</v>
      </c>
    </row>
    <row r="12" spans="1:6" ht="12.75" hidden="1">
      <c r="A12" s="53" t="s">
        <v>108</v>
      </c>
      <c r="B12" s="53">
        <v>222</v>
      </c>
      <c r="C12" s="130">
        <v>0</v>
      </c>
      <c r="D12" s="131">
        <v>0</v>
      </c>
      <c r="E12" s="111">
        <v>0</v>
      </c>
      <c r="F12" s="131">
        <f t="shared" si="1"/>
        <v>0</v>
      </c>
    </row>
    <row r="13" spans="1:6" ht="12.75">
      <c r="A13" s="53" t="s">
        <v>28</v>
      </c>
      <c r="B13" s="53">
        <v>223</v>
      </c>
      <c r="C13" s="120">
        <v>106.8</v>
      </c>
      <c r="D13" s="120">
        <v>26.655</v>
      </c>
      <c r="E13" s="111">
        <f t="shared" si="0"/>
        <v>0.24957865168539328</v>
      </c>
      <c r="F13" s="131">
        <f t="shared" si="1"/>
        <v>80.145</v>
      </c>
    </row>
    <row r="14" spans="1:6" ht="12.75" hidden="1">
      <c r="A14" s="39" t="s">
        <v>49</v>
      </c>
      <c r="B14" s="39"/>
      <c r="C14" s="132">
        <v>0</v>
      </c>
      <c r="D14" s="133">
        <v>0</v>
      </c>
      <c r="E14" s="111" t="e">
        <f t="shared" si="0"/>
        <v>#DIV/0!</v>
      </c>
      <c r="F14" s="131">
        <f t="shared" si="1"/>
        <v>0</v>
      </c>
    </row>
    <row r="15" spans="1:6" ht="12.75" hidden="1">
      <c r="A15" s="39" t="s">
        <v>29</v>
      </c>
      <c r="B15" s="39"/>
      <c r="C15" s="132">
        <v>0</v>
      </c>
      <c r="D15" s="133">
        <v>0</v>
      </c>
      <c r="E15" s="111" t="e">
        <f t="shared" si="0"/>
        <v>#DIV/0!</v>
      </c>
      <c r="F15" s="131">
        <f t="shared" si="1"/>
        <v>0</v>
      </c>
    </row>
    <row r="16" spans="1:6" ht="12.75" hidden="1">
      <c r="A16" s="102" t="s">
        <v>277</v>
      </c>
      <c r="B16" s="102"/>
      <c r="C16" s="132">
        <v>0</v>
      </c>
      <c r="D16" s="133">
        <v>0</v>
      </c>
      <c r="E16" s="111" t="e">
        <f t="shared" si="0"/>
        <v>#DIV/0!</v>
      </c>
      <c r="F16" s="131">
        <f t="shared" si="1"/>
        <v>0</v>
      </c>
    </row>
    <row r="17" spans="1:6" ht="12.75">
      <c r="A17" s="53" t="s">
        <v>30</v>
      </c>
      <c r="B17" s="53">
        <v>225</v>
      </c>
      <c r="C17" s="130">
        <v>10.69</v>
      </c>
      <c r="D17" s="131">
        <v>1.581</v>
      </c>
      <c r="E17" s="111">
        <f t="shared" si="0"/>
        <v>0.14789522918615527</v>
      </c>
      <c r="F17" s="131">
        <f t="shared" si="1"/>
        <v>9.109</v>
      </c>
    </row>
    <row r="18" spans="1:6" ht="12.75" hidden="1">
      <c r="A18" s="39" t="s">
        <v>139</v>
      </c>
      <c r="B18" s="53"/>
      <c r="C18" s="134">
        <v>0</v>
      </c>
      <c r="D18" s="135">
        <v>0</v>
      </c>
      <c r="E18" s="111">
        <v>0</v>
      </c>
      <c r="F18" s="131">
        <f t="shared" si="1"/>
        <v>0</v>
      </c>
    </row>
    <row r="19" spans="1:6" ht="12.75" hidden="1">
      <c r="A19" s="39" t="s">
        <v>100</v>
      </c>
      <c r="B19" s="53"/>
      <c r="C19" s="134">
        <v>0</v>
      </c>
      <c r="D19" s="135">
        <v>0</v>
      </c>
      <c r="E19" s="111">
        <v>0</v>
      </c>
      <c r="F19" s="131">
        <f t="shared" si="1"/>
        <v>0</v>
      </c>
    </row>
    <row r="20" spans="1:6" ht="12.75" hidden="1">
      <c r="A20" s="63" t="s">
        <v>154</v>
      </c>
      <c r="B20" s="39"/>
      <c r="C20" s="134">
        <v>0</v>
      </c>
      <c r="D20" s="135">
        <v>0</v>
      </c>
      <c r="E20" s="111" t="e">
        <f>D20/C20</f>
        <v>#DIV/0!</v>
      </c>
      <c r="F20" s="131">
        <f t="shared" si="1"/>
        <v>0</v>
      </c>
    </row>
    <row r="21" spans="1:6" ht="12.75" customHeight="1">
      <c r="A21" s="53" t="s">
        <v>31</v>
      </c>
      <c r="B21" s="53">
        <v>226</v>
      </c>
      <c r="C21" s="130">
        <v>36.1</v>
      </c>
      <c r="D21" s="131">
        <v>16.2</v>
      </c>
      <c r="E21" s="111">
        <f t="shared" si="0"/>
        <v>0.4487534626038781</v>
      </c>
      <c r="F21" s="131">
        <f t="shared" si="1"/>
        <v>19.900000000000002</v>
      </c>
    </row>
    <row r="22" spans="1:6" ht="12" customHeight="1" hidden="1">
      <c r="A22" s="39" t="s">
        <v>155</v>
      </c>
      <c r="B22" s="53"/>
      <c r="C22" s="134">
        <v>0</v>
      </c>
      <c r="D22" s="135">
        <v>0</v>
      </c>
      <c r="E22" s="111">
        <v>0</v>
      </c>
      <c r="F22" s="131">
        <f t="shared" si="1"/>
        <v>0</v>
      </c>
    </row>
    <row r="23" spans="1:6" ht="12" customHeight="1" hidden="1">
      <c r="A23" s="39" t="s">
        <v>101</v>
      </c>
      <c r="B23" s="53"/>
      <c r="C23" s="134">
        <v>0</v>
      </c>
      <c r="D23" s="135">
        <v>0</v>
      </c>
      <c r="E23" s="111" t="e">
        <f t="shared" si="0"/>
        <v>#DIV/0!</v>
      </c>
      <c r="F23" s="131">
        <f t="shared" si="1"/>
        <v>0</v>
      </c>
    </row>
    <row r="24" spans="1:6" ht="12.75" hidden="1">
      <c r="A24" s="63" t="s">
        <v>188</v>
      </c>
      <c r="B24" s="39"/>
      <c r="C24" s="134">
        <v>51.3</v>
      </c>
      <c r="D24" s="136">
        <v>33.8</v>
      </c>
      <c r="E24" s="111">
        <f t="shared" si="0"/>
        <v>0.6588693957115009</v>
      </c>
      <c r="F24" s="131">
        <f t="shared" si="1"/>
        <v>17.5</v>
      </c>
    </row>
    <row r="25" spans="1:6" ht="11.25" customHeight="1" hidden="1">
      <c r="A25" s="2" t="s">
        <v>253</v>
      </c>
      <c r="B25" s="53">
        <v>227</v>
      </c>
      <c r="C25" s="130">
        <v>0</v>
      </c>
      <c r="D25" s="142">
        <v>0</v>
      </c>
      <c r="E25" s="111" t="e">
        <f t="shared" si="0"/>
        <v>#DIV/0!</v>
      </c>
      <c r="F25" s="131">
        <f t="shared" si="1"/>
        <v>0</v>
      </c>
    </row>
    <row r="26" spans="1:6" ht="12" customHeight="1">
      <c r="A26" s="1" t="s">
        <v>254</v>
      </c>
      <c r="B26" s="53">
        <v>291</v>
      </c>
      <c r="C26" s="130">
        <f>C27</f>
        <v>11</v>
      </c>
      <c r="D26" s="131">
        <f>D27+D28+D31</f>
        <v>0</v>
      </c>
      <c r="E26" s="111">
        <f t="shared" si="0"/>
        <v>0</v>
      </c>
      <c r="F26" s="131">
        <f t="shared" si="1"/>
        <v>11</v>
      </c>
    </row>
    <row r="27" spans="1:6" ht="12.75">
      <c r="A27" s="39" t="s">
        <v>109</v>
      </c>
      <c r="B27" s="53"/>
      <c r="C27" s="134">
        <v>11</v>
      </c>
      <c r="D27" s="135">
        <v>0</v>
      </c>
      <c r="E27" s="111">
        <f t="shared" si="0"/>
        <v>0</v>
      </c>
      <c r="F27" s="131">
        <f t="shared" si="1"/>
        <v>11</v>
      </c>
    </row>
    <row r="28" spans="1:6" ht="25.5" hidden="1">
      <c r="A28" s="2" t="s">
        <v>255</v>
      </c>
      <c r="B28" s="53">
        <v>292</v>
      </c>
      <c r="C28" s="134">
        <v>0</v>
      </c>
      <c r="D28" s="135">
        <v>0</v>
      </c>
      <c r="E28" s="111" t="e">
        <f t="shared" si="0"/>
        <v>#DIV/0!</v>
      </c>
      <c r="F28" s="131">
        <f t="shared" si="1"/>
        <v>0</v>
      </c>
    </row>
    <row r="29" spans="1:6" ht="12.75" hidden="1">
      <c r="A29" s="125" t="s">
        <v>280</v>
      </c>
      <c r="B29" s="66">
        <v>295</v>
      </c>
      <c r="C29" s="120">
        <v>20</v>
      </c>
      <c r="D29" s="122">
        <v>20</v>
      </c>
      <c r="E29" s="121">
        <f t="shared" si="0"/>
        <v>1</v>
      </c>
      <c r="F29" s="122">
        <f t="shared" si="1"/>
        <v>0</v>
      </c>
    </row>
    <row r="30" spans="1:6" ht="25.5" hidden="1">
      <c r="A30" s="125" t="s">
        <v>256</v>
      </c>
      <c r="B30" s="66">
        <v>296</v>
      </c>
      <c r="C30" s="132">
        <v>0</v>
      </c>
      <c r="D30" s="133">
        <v>0</v>
      </c>
      <c r="E30" s="121" t="e">
        <f t="shared" si="0"/>
        <v>#DIV/0!</v>
      </c>
      <c r="F30" s="122">
        <f t="shared" si="1"/>
        <v>0</v>
      </c>
    </row>
    <row r="31" spans="1:6" ht="12.75">
      <c r="A31" s="126" t="s">
        <v>257</v>
      </c>
      <c r="B31" s="66">
        <v>297</v>
      </c>
      <c r="C31" s="120">
        <v>2</v>
      </c>
      <c r="D31" s="122">
        <v>0</v>
      </c>
      <c r="E31" s="121">
        <f t="shared" si="0"/>
        <v>0</v>
      </c>
      <c r="F31" s="122">
        <f t="shared" si="1"/>
        <v>2</v>
      </c>
    </row>
    <row r="32" spans="1:6" ht="12.75" hidden="1">
      <c r="A32" s="66" t="s">
        <v>33</v>
      </c>
      <c r="B32" s="66">
        <v>310</v>
      </c>
      <c r="C32" s="120">
        <f>C33+C34</f>
        <v>96.5</v>
      </c>
      <c r="D32" s="122">
        <f>D33</f>
        <v>0</v>
      </c>
      <c r="E32" s="121">
        <f t="shared" si="0"/>
        <v>0</v>
      </c>
      <c r="F32" s="122">
        <f t="shared" si="1"/>
        <v>96.5</v>
      </c>
    </row>
    <row r="33" spans="1:6" ht="12.75" hidden="1">
      <c r="A33" s="102" t="s">
        <v>110</v>
      </c>
      <c r="B33" s="102"/>
      <c r="C33" s="132">
        <v>96.5</v>
      </c>
      <c r="D33" s="133">
        <v>0</v>
      </c>
      <c r="E33" s="121">
        <f t="shared" si="0"/>
        <v>0</v>
      </c>
      <c r="F33" s="122">
        <f t="shared" si="1"/>
        <v>96.5</v>
      </c>
    </row>
    <row r="34" spans="1:6" ht="12.75" hidden="1">
      <c r="A34" s="102" t="s">
        <v>258</v>
      </c>
      <c r="B34" s="102"/>
      <c r="C34" s="132">
        <v>0</v>
      </c>
      <c r="D34" s="133">
        <v>0</v>
      </c>
      <c r="E34" s="121" t="e">
        <f t="shared" si="0"/>
        <v>#DIV/0!</v>
      </c>
      <c r="F34" s="122">
        <f t="shared" si="1"/>
        <v>0</v>
      </c>
    </row>
    <row r="35" spans="1:6" ht="12.75" hidden="1">
      <c r="A35" s="125" t="s">
        <v>278</v>
      </c>
      <c r="B35" s="66">
        <v>344</v>
      </c>
      <c r="C35" s="120">
        <v>141</v>
      </c>
      <c r="D35" s="133">
        <v>0</v>
      </c>
      <c r="E35" s="121">
        <f t="shared" si="0"/>
        <v>0</v>
      </c>
      <c r="F35" s="122">
        <f t="shared" si="1"/>
        <v>141</v>
      </c>
    </row>
    <row r="36" spans="1:6" ht="26.25" customHeight="1">
      <c r="A36" s="2" t="s">
        <v>260</v>
      </c>
      <c r="B36" s="53">
        <v>346</v>
      </c>
      <c r="C36" s="120">
        <v>3.9</v>
      </c>
      <c r="D36" s="120">
        <v>0</v>
      </c>
      <c r="E36" s="111">
        <f t="shared" si="0"/>
        <v>0</v>
      </c>
      <c r="F36" s="131">
        <f t="shared" si="1"/>
        <v>3.9</v>
      </c>
    </row>
    <row r="37" spans="1:6" ht="12.75" hidden="1">
      <c r="A37" s="53" t="s">
        <v>36</v>
      </c>
      <c r="B37" s="53"/>
      <c r="C37" s="132"/>
      <c r="D37" s="133">
        <v>15</v>
      </c>
      <c r="E37" s="111" t="e">
        <f t="shared" si="0"/>
        <v>#DIV/0!</v>
      </c>
      <c r="F37" s="131">
        <f t="shared" si="1"/>
        <v>-15</v>
      </c>
    </row>
    <row r="38" spans="1:6" ht="14.25" customHeight="1" hidden="1">
      <c r="A38" s="39" t="s">
        <v>259</v>
      </c>
      <c r="B38" s="53"/>
      <c r="C38" s="132">
        <f>30.8+3.6</f>
        <v>34.4</v>
      </c>
      <c r="D38" s="133">
        <v>2</v>
      </c>
      <c r="E38" s="111">
        <f t="shared" si="0"/>
        <v>0.05813953488372093</v>
      </c>
      <c r="F38" s="131">
        <f t="shared" si="1"/>
        <v>32.4</v>
      </c>
    </row>
    <row r="39" spans="1:6" ht="12.75" hidden="1">
      <c r="A39" s="39" t="s">
        <v>99</v>
      </c>
      <c r="B39" s="53"/>
      <c r="C39" s="132">
        <v>2.6</v>
      </c>
      <c r="D39" s="133">
        <v>0</v>
      </c>
      <c r="E39" s="111">
        <f t="shared" si="0"/>
        <v>0</v>
      </c>
      <c r="F39" s="131">
        <f t="shared" si="1"/>
        <v>2.6</v>
      </c>
    </row>
    <row r="40" spans="1:6" ht="12.75">
      <c r="A40" s="1" t="s">
        <v>142</v>
      </c>
      <c r="B40" s="53">
        <v>251</v>
      </c>
      <c r="C40" s="130">
        <v>90.4</v>
      </c>
      <c r="D40" s="131">
        <v>0</v>
      </c>
      <c r="E40" s="111">
        <f t="shared" si="0"/>
        <v>0</v>
      </c>
      <c r="F40" s="131">
        <f t="shared" si="1"/>
        <v>90.4</v>
      </c>
    </row>
    <row r="41" spans="1:6" ht="12.75">
      <c r="A41" s="126" t="s">
        <v>265</v>
      </c>
      <c r="B41" s="66">
        <v>200</v>
      </c>
      <c r="C41" s="120">
        <v>2</v>
      </c>
      <c r="D41" s="122">
        <v>0</v>
      </c>
      <c r="E41" s="121">
        <f t="shared" si="0"/>
        <v>0</v>
      </c>
      <c r="F41" s="122">
        <f t="shared" si="1"/>
        <v>2</v>
      </c>
    </row>
    <row r="42" spans="1:6" ht="12.75">
      <c r="A42" s="5" t="s">
        <v>51</v>
      </c>
      <c r="B42" s="5"/>
      <c r="C42" s="87">
        <f>C43+C44+C46+C48+C45</f>
        <v>107</v>
      </c>
      <c r="D42" s="87">
        <f>D43+D44+D46+D48+D45</f>
        <v>12.136</v>
      </c>
      <c r="E42" s="113">
        <f t="shared" si="0"/>
        <v>0.11342056074766355</v>
      </c>
      <c r="F42" s="129">
        <f t="shared" si="1"/>
        <v>94.864</v>
      </c>
    </row>
    <row r="43" spans="1:6" ht="12.75">
      <c r="A43" s="53" t="s">
        <v>40</v>
      </c>
      <c r="B43" s="53">
        <v>211</v>
      </c>
      <c r="C43" s="130">
        <v>58.9</v>
      </c>
      <c r="D43" s="131">
        <v>9.321</v>
      </c>
      <c r="E43" s="111">
        <f t="shared" si="0"/>
        <v>0.15825127334465194</v>
      </c>
      <c r="F43" s="131">
        <f t="shared" si="1"/>
        <v>49.579</v>
      </c>
    </row>
    <row r="44" spans="1:6" ht="12.75">
      <c r="A44" s="53" t="s">
        <v>55</v>
      </c>
      <c r="B44" s="53">
        <v>213</v>
      </c>
      <c r="C44" s="130">
        <v>17.8</v>
      </c>
      <c r="D44" s="131">
        <v>2.815</v>
      </c>
      <c r="E44" s="111">
        <f t="shared" si="0"/>
        <v>0.15814606741573034</v>
      </c>
      <c r="F44" s="131">
        <f t="shared" si="1"/>
        <v>14.985000000000001</v>
      </c>
    </row>
    <row r="45" spans="1:6" ht="12.75" hidden="1">
      <c r="A45" s="53" t="s">
        <v>173</v>
      </c>
      <c r="B45" s="53">
        <v>225</v>
      </c>
      <c r="C45" s="130">
        <v>0</v>
      </c>
      <c r="D45" s="131">
        <v>0</v>
      </c>
      <c r="E45" s="111" t="e">
        <f t="shared" si="0"/>
        <v>#DIV/0!</v>
      </c>
      <c r="F45" s="131">
        <f t="shared" si="1"/>
        <v>0</v>
      </c>
    </row>
    <row r="46" spans="1:6" ht="12.75">
      <c r="A46" s="53" t="s">
        <v>33</v>
      </c>
      <c r="B46" s="53">
        <v>310</v>
      </c>
      <c r="C46" s="130">
        <v>24.5</v>
      </c>
      <c r="D46" s="131">
        <f>D47</f>
        <v>0</v>
      </c>
      <c r="E46" s="111">
        <f t="shared" si="0"/>
        <v>0</v>
      </c>
      <c r="F46" s="131">
        <f t="shared" si="1"/>
        <v>24.5</v>
      </c>
    </row>
    <row r="47" spans="1:6" ht="12.75" hidden="1">
      <c r="A47" s="39" t="s">
        <v>34</v>
      </c>
      <c r="B47" s="39"/>
      <c r="C47" s="134">
        <v>0</v>
      </c>
      <c r="D47" s="135">
        <v>0</v>
      </c>
      <c r="E47" s="111" t="e">
        <f t="shared" si="0"/>
        <v>#DIV/0!</v>
      </c>
      <c r="F47" s="131">
        <f t="shared" si="1"/>
        <v>0</v>
      </c>
    </row>
    <row r="48" spans="1:6" ht="25.5">
      <c r="A48" s="2" t="s">
        <v>260</v>
      </c>
      <c r="B48" s="53">
        <v>346</v>
      </c>
      <c r="C48" s="130">
        <v>5.8</v>
      </c>
      <c r="D48" s="131">
        <f>D49</f>
        <v>0</v>
      </c>
      <c r="E48" s="111">
        <f t="shared" si="0"/>
        <v>0</v>
      </c>
      <c r="F48" s="131">
        <f t="shared" si="1"/>
        <v>5.8</v>
      </c>
    </row>
    <row r="49" spans="1:6" ht="12" customHeight="1" hidden="1">
      <c r="A49" s="39" t="s">
        <v>259</v>
      </c>
      <c r="B49" s="53"/>
      <c r="C49" s="130">
        <v>4.3</v>
      </c>
      <c r="D49" s="131">
        <v>0</v>
      </c>
      <c r="E49" s="111">
        <f t="shared" si="0"/>
        <v>0</v>
      </c>
      <c r="F49" s="131">
        <f t="shared" si="1"/>
        <v>4.3</v>
      </c>
    </row>
    <row r="50" spans="1:6" ht="22.5" customHeight="1" hidden="1">
      <c r="A50" s="4" t="s">
        <v>96</v>
      </c>
      <c r="B50" s="53"/>
      <c r="C50" s="87">
        <f>C51+C52+C53+C54</f>
        <v>0</v>
      </c>
      <c r="D50" s="129">
        <f>D51+D52+D53+D54</f>
        <v>0</v>
      </c>
      <c r="E50" s="113">
        <v>0</v>
      </c>
      <c r="F50" s="129">
        <f t="shared" si="1"/>
        <v>0</v>
      </c>
    </row>
    <row r="51" spans="1:8" ht="11.25" customHeight="1" hidden="1">
      <c r="A51" s="39" t="s">
        <v>101</v>
      </c>
      <c r="B51" s="54">
        <v>225</v>
      </c>
      <c r="C51" s="137">
        <v>0</v>
      </c>
      <c r="D51" s="138">
        <v>0</v>
      </c>
      <c r="E51" s="111">
        <v>0</v>
      </c>
      <c r="F51" s="131">
        <f t="shared" si="1"/>
        <v>0</v>
      </c>
      <c r="G51" s="36"/>
      <c r="H51" s="36"/>
    </row>
    <row r="52" spans="1:8" ht="11.25" customHeight="1" hidden="1">
      <c r="A52" s="39" t="s">
        <v>34</v>
      </c>
      <c r="B52" s="54">
        <v>310</v>
      </c>
      <c r="C52" s="137">
        <v>0</v>
      </c>
      <c r="D52" s="138">
        <v>0</v>
      </c>
      <c r="E52" s="111">
        <v>0</v>
      </c>
      <c r="F52" s="131">
        <f t="shared" si="1"/>
        <v>0</v>
      </c>
      <c r="G52" s="36"/>
      <c r="H52" s="36"/>
    </row>
    <row r="53" spans="1:8" ht="17.25" customHeight="1" hidden="1">
      <c r="A53" s="39" t="s">
        <v>115</v>
      </c>
      <c r="B53" s="54">
        <v>226</v>
      </c>
      <c r="C53" s="137">
        <v>0</v>
      </c>
      <c r="D53" s="138">
        <v>0</v>
      </c>
      <c r="E53" s="111">
        <v>0</v>
      </c>
      <c r="F53" s="131">
        <f t="shared" si="1"/>
        <v>0</v>
      </c>
      <c r="G53" s="36"/>
      <c r="H53" s="36"/>
    </row>
    <row r="54" spans="1:8" ht="15.75" customHeight="1" hidden="1">
      <c r="A54" s="39" t="s">
        <v>37</v>
      </c>
      <c r="B54" s="54">
        <v>340</v>
      </c>
      <c r="C54" s="137">
        <v>0</v>
      </c>
      <c r="D54" s="138">
        <v>0</v>
      </c>
      <c r="E54" s="111">
        <v>0</v>
      </c>
      <c r="F54" s="131">
        <f>C54-D54</f>
        <v>0</v>
      </c>
      <c r="G54" s="36"/>
      <c r="H54" s="36"/>
    </row>
    <row r="55" spans="1:8" ht="15" customHeight="1" hidden="1">
      <c r="A55" s="62" t="s">
        <v>107</v>
      </c>
      <c r="B55" s="54"/>
      <c r="C55" s="139">
        <f>C56+C58+C57</f>
        <v>0</v>
      </c>
      <c r="D55" s="140">
        <f>D56+D58+D57</f>
        <v>0</v>
      </c>
      <c r="E55" s="113">
        <v>0</v>
      </c>
      <c r="F55" s="129">
        <f t="shared" si="1"/>
        <v>0</v>
      </c>
      <c r="G55" s="36"/>
      <c r="H55" s="36"/>
    </row>
    <row r="56" spans="1:8" ht="18" customHeight="1" hidden="1">
      <c r="A56" s="42" t="s">
        <v>156</v>
      </c>
      <c r="B56" s="54">
        <v>225</v>
      </c>
      <c r="C56" s="137">
        <v>0</v>
      </c>
      <c r="D56" s="138">
        <v>0</v>
      </c>
      <c r="E56" s="111">
        <v>0</v>
      </c>
      <c r="F56" s="131">
        <f t="shared" si="1"/>
        <v>0</v>
      </c>
      <c r="G56" s="36"/>
      <c r="H56" s="36"/>
    </row>
    <row r="57" spans="1:8" ht="15" customHeight="1" hidden="1">
      <c r="A57" s="42" t="s">
        <v>153</v>
      </c>
      <c r="B57" s="54">
        <v>226</v>
      </c>
      <c r="C57" s="137">
        <v>0</v>
      </c>
      <c r="D57" s="138">
        <v>0</v>
      </c>
      <c r="E57" s="111">
        <v>0</v>
      </c>
      <c r="F57" s="131">
        <f t="shared" si="1"/>
        <v>0</v>
      </c>
      <c r="G57" s="36"/>
      <c r="H57" s="36"/>
    </row>
    <row r="58" spans="1:8" ht="14.25" customHeight="1" hidden="1">
      <c r="A58" s="42" t="s">
        <v>153</v>
      </c>
      <c r="B58" s="54">
        <v>251</v>
      </c>
      <c r="C58" s="137">
        <v>0</v>
      </c>
      <c r="D58" s="138">
        <v>0</v>
      </c>
      <c r="E58" s="111">
        <v>0</v>
      </c>
      <c r="F58" s="131">
        <f t="shared" si="1"/>
        <v>0</v>
      </c>
      <c r="G58" s="36"/>
      <c r="H58" s="36"/>
    </row>
    <row r="59" spans="1:8" ht="16.5" customHeight="1">
      <c r="A59" s="67" t="s">
        <v>186</v>
      </c>
      <c r="B59" s="54"/>
      <c r="C59" s="139">
        <f>C60+C61+C62+C63+C64+C65+C67</f>
        <v>1261.1299999999999</v>
      </c>
      <c r="D59" s="139">
        <f>D60+D61+D62+D63+D64+D65+D67</f>
        <v>32.221000000000004</v>
      </c>
      <c r="E59" s="113">
        <f t="shared" si="0"/>
        <v>0.025549308953081766</v>
      </c>
      <c r="F59" s="129">
        <f t="shared" si="1"/>
        <v>1228.9089999999999</v>
      </c>
      <c r="G59" s="36"/>
      <c r="H59" s="36"/>
    </row>
    <row r="60" spans="1:8" ht="16.5" customHeight="1">
      <c r="A60" s="62" t="str">
        <f>A43</f>
        <v>в т.ч. – заработная плата</v>
      </c>
      <c r="B60" s="54">
        <v>211</v>
      </c>
      <c r="C60" s="137">
        <v>200.03</v>
      </c>
      <c r="D60" s="137">
        <v>8.2</v>
      </c>
      <c r="E60" s="111">
        <f>D60/C60</f>
        <v>0.040993850922361644</v>
      </c>
      <c r="F60" s="131">
        <f>C60-D60</f>
        <v>191.83</v>
      </c>
      <c r="G60" s="36"/>
      <c r="H60" s="36"/>
    </row>
    <row r="61" spans="1:8" ht="16.5" customHeight="1">
      <c r="A61" s="62" t="str">
        <f>A44</f>
        <v>      - начисления на оплату труда</v>
      </c>
      <c r="B61" s="54">
        <v>213</v>
      </c>
      <c r="C61" s="137">
        <v>60</v>
      </c>
      <c r="D61" s="137">
        <v>0</v>
      </c>
      <c r="E61" s="111">
        <f>D61/C61</f>
        <v>0</v>
      </c>
      <c r="F61" s="131">
        <f>C61-D61</f>
        <v>60</v>
      </c>
      <c r="G61" s="36"/>
      <c r="H61" s="36"/>
    </row>
    <row r="62" spans="1:8" ht="13.5" customHeight="1">
      <c r="A62" s="62" t="s">
        <v>250</v>
      </c>
      <c r="B62" s="54">
        <v>223</v>
      </c>
      <c r="C62" s="137">
        <v>233.2</v>
      </c>
      <c r="D62" s="138">
        <v>21.507</v>
      </c>
      <c r="E62" s="111">
        <f t="shared" si="0"/>
        <v>0.09222555746140652</v>
      </c>
      <c r="F62" s="131">
        <f t="shared" si="1"/>
        <v>211.69299999999998</v>
      </c>
      <c r="G62" s="36"/>
      <c r="H62" s="36"/>
    </row>
    <row r="63" spans="1:8" ht="13.5" customHeight="1">
      <c r="A63" s="62" t="s">
        <v>172</v>
      </c>
      <c r="B63" s="54">
        <v>225</v>
      </c>
      <c r="C63" s="137">
        <v>709.8</v>
      </c>
      <c r="D63" s="138">
        <v>0</v>
      </c>
      <c r="E63" s="111">
        <f t="shared" si="0"/>
        <v>0</v>
      </c>
      <c r="F63" s="131">
        <f t="shared" si="1"/>
        <v>709.8</v>
      </c>
      <c r="G63" s="36"/>
      <c r="H63" s="36"/>
    </row>
    <row r="64" spans="1:8" ht="16.5" customHeight="1">
      <c r="A64" s="62" t="s">
        <v>175</v>
      </c>
      <c r="B64" s="54">
        <v>226</v>
      </c>
      <c r="C64" s="137">
        <v>15.1</v>
      </c>
      <c r="D64" s="138">
        <v>2.514</v>
      </c>
      <c r="E64" s="111">
        <f t="shared" si="0"/>
        <v>0.16649006622516554</v>
      </c>
      <c r="F64" s="131">
        <f>C64-D64</f>
        <v>12.586</v>
      </c>
      <c r="G64" s="36"/>
      <c r="H64" s="36"/>
    </row>
    <row r="65" spans="1:8" ht="14.25" customHeight="1" hidden="1">
      <c r="A65" s="62" t="s">
        <v>142</v>
      </c>
      <c r="B65" s="54">
        <v>251</v>
      </c>
      <c r="C65" s="137">
        <v>0</v>
      </c>
      <c r="D65" s="138">
        <v>0</v>
      </c>
      <c r="E65" s="111" t="e">
        <f t="shared" si="0"/>
        <v>#DIV/0!</v>
      </c>
      <c r="F65" s="131">
        <f>C65-D65</f>
        <v>0</v>
      </c>
      <c r="G65" s="36"/>
      <c r="H65" s="36"/>
    </row>
    <row r="66" spans="1:8" ht="15.75" customHeight="1" hidden="1">
      <c r="A66" s="62" t="s">
        <v>174</v>
      </c>
      <c r="B66" s="54">
        <v>310</v>
      </c>
      <c r="C66" s="137">
        <v>0</v>
      </c>
      <c r="D66" s="138">
        <v>0</v>
      </c>
      <c r="E66" s="111" t="e">
        <f t="shared" si="0"/>
        <v>#DIV/0!</v>
      </c>
      <c r="F66" s="131">
        <f>C66-D66</f>
        <v>0</v>
      </c>
      <c r="G66" s="36"/>
      <c r="H66" s="36"/>
    </row>
    <row r="67" spans="1:8" ht="15" customHeight="1">
      <c r="A67" s="62" t="s">
        <v>298</v>
      </c>
      <c r="B67" s="54">
        <v>343</v>
      </c>
      <c r="C67" s="137">
        <v>43</v>
      </c>
      <c r="D67" s="138">
        <v>0</v>
      </c>
      <c r="E67" s="111">
        <f t="shared" si="0"/>
        <v>0</v>
      </c>
      <c r="F67" s="131">
        <f>C67-D67</f>
        <v>43</v>
      </c>
      <c r="G67" s="36"/>
      <c r="H67" s="36"/>
    </row>
    <row r="68" spans="1:6" ht="12.75">
      <c r="A68" s="5" t="s">
        <v>12</v>
      </c>
      <c r="B68" s="5"/>
      <c r="C68" s="128">
        <f>C71+C74+C87+C79+C85+C69+C70+C83+C84+C88+C82</f>
        <v>3344.72</v>
      </c>
      <c r="D68" s="128">
        <f>D71+D74+D87+D79+D85+D69+D70+D83+D84+D88</f>
        <v>630.9159999999999</v>
      </c>
      <c r="E68" s="113">
        <f t="shared" si="0"/>
        <v>0.18863043842234925</v>
      </c>
      <c r="F68" s="129">
        <f t="shared" si="1"/>
        <v>2713.804</v>
      </c>
    </row>
    <row r="69" spans="1:6" ht="12.75">
      <c r="A69" s="53" t="s">
        <v>40</v>
      </c>
      <c r="B69" s="53">
        <v>211</v>
      </c>
      <c r="C69" s="141">
        <v>1585.9</v>
      </c>
      <c r="D69" s="142">
        <v>497.896</v>
      </c>
      <c r="E69" s="111">
        <f t="shared" si="0"/>
        <v>0.3139516993505265</v>
      </c>
      <c r="F69" s="131">
        <f t="shared" si="1"/>
        <v>1088.0040000000001</v>
      </c>
    </row>
    <row r="70" spans="1:6" ht="12.75">
      <c r="A70" s="53" t="s">
        <v>55</v>
      </c>
      <c r="B70" s="53">
        <v>213</v>
      </c>
      <c r="C70" s="141">
        <v>479</v>
      </c>
      <c r="D70" s="142">
        <v>103.732</v>
      </c>
      <c r="E70" s="111">
        <f t="shared" si="0"/>
        <v>0.21655949895615867</v>
      </c>
      <c r="F70" s="131">
        <f t="shared" si="1"/>
        <v>375.26800000000003</v>
      </c>
    </row>
    <row r="71" spans="1:6" ht="12.75" customHeight="1">
      <c r="A71" s="5" t="s">
        <v>178</v>
      </c>
      <c r="B71" s="53">
        <v>223</v>
      </c>
      <c r="C71" s="141">
        <v>117.1</v>
      </c>
      <c r="D71" s="141">
        <v>5.633</v>
      </c>
      <c r="E71" s="111">
        <f t="shared" si="0"/>
        <v>0.04810418445772844</v>
      </c>
      <c r="F71" s="131">
        <f t="shared" si="1"/>
        <v>111.467</v>
      </c>
    </row>
    <row r="72" spans="1:6" ht="12.75" customHeight="1" hidden="1">
      <c r="A72" s="43" t="s">
        <v>183</v>
      </c>
      <c r="B72" s="53"/>
      <c r="C72" s="141">
        <v>0</v>
      </c>
      <c r="D72" s="142">
        <v>0</v>
      </c>
      <c r="E72" s="111" t="e">
        <f t="shared" si="0"/>
        <v>#DIV/0!</v>
      </c>
      <c r="F72" s="131">
        <f t="shared" si="1"/>
        <v>0</v>
      </c>
    </row>
    <row r="73" spans="1:6" ht="12.75" hidden="1">
      <c r="A73" s="39" t="s">
        <v>277</v>
      </c>
      <c r="B73" s="53"/>
      <c r="C73" s="141">
        <v>0</v>
      </c>
      <c r="D73" s="142">
        <v>0</v>
      </c>
      <c r="E73" s="111" t="e">
        <f t="shared" si="0"/>
        <v>#DIV/0!</v>
      </c>
      <c r="F73" s="131">
        <f t="shared" si="1"/>
        <v>0</v>
      </c>
    </row>
    <row r="74" spans="1:6" ht="15.75" customHeight="1">
      <c r="A74" s="1" t="s">
        <v>112</v>
      </c>
      <c r="B74" s="53">
        <v>225</v>
      </c>
      <c r="C74" s="141">
        <v>164</v>
      </c>
      <c r="D74" s="142">
        <f>D76+D78+D77</f>
        <v>0</v>
      </c>
      <c r="E74" s="111">
        <f t="shared" si="0"/>
        <v>0</v>
      </c>
      <c r="F74" s="131">
        <f t="shared" si="1"/>
        <v>164</v>
      </c>
    </row>
    <row r="75" spans="1:6" ht="7.5" customHeight="1" hidden="1">
      <c r="A75" s="39" t="s">
        <v>113</v>
      </c>
      <c r="B75" s="43"/>
      <c r="C75" s="143">
        <v>0</v>
      </c>
      <c r="D75" s="136">
        <v>0</v>
      </c>
      <c r="E75" s="111" t="e">
        <f t="shared" si="0"/>
        <v>#DIV/0!</v>
      </c>
      <c r="F75" s="131">
        <f t="shared" si="1"/>
        <v>0</v>
      </c>
    </row>
    <row r="76" spans="1:6" ht="12.75" customHeight="1" hidden="1">
      <c r="A76" s="39" t="s">
        <v>176</v>
      </c>
      <c r="B76" s="43"/>
      <c r="C76" s="143">
        <v>0</v>
      </c>
      <c r="D76" s="136">
        <v>0</v>
      </c>
      <c r="E76" s="111" t="e">
        <f t="shared" si="0"/>
        <v>#DIV/0!</v>
      </c>
      <c r="F76" s="131">
        <f t="shared" si="1"/>
        <v>0</v>
      </c>
    </row>
    <row r="77" spans="1:6" ht="12.75" hidden="1">
      <c r="A77" s="39" t="s">
        <v>154</v>
      </c>
      <c r="B77" s="43"/>
      <c r="C77" s="143">
        <v>0</v>
      </c>
      <c r="D77" s="136">
        <v>0</v>
      </c>
      <c r="E77" s="111" t="e">
        <f t="shared" si="0"/>
        <v>#DIV/0!</v>
      </c>
      <c r="F77" s="131">
        <f t="shared" si="1"/>
        <v>0</v>
      </c>
    </row>
    <row r="78" spans="1:6" ht="14.25" customHeight="1" hidden="1">
      <c r="A78" s="39" t="s">
        <v>114</v>
      </c>
      <c r="B78" s="43"/>
      <c r="C78" s="143">
        <v>0</v>
      </c>
      <c r="D78" s="136">
        <v>0</v>
      </c>
      <c r="E78" s="111" t="e">
        <f t="shared" si="0"/>
        <v>#DIV/0!</v>
      </c>
      <c r="F78" s="131">
        <f t="shared" si="1"/>
        <v>0</v>
      </c>
    </row>
    <row r="79" spans="1:6" ht="12.75">
      <c r="A79" s="53" t="s">
        <v>31</v>
      </c>
      <c r="B79" s="53">
        <v>226</v>
      </c>
      <c r="C79" s="141">
        <v>180</v>
      </c>
      <c r="D79" s="141">
        <f>D81+D80</f>
        <v>0</v>
      </c>
      <c r="E79" s="111">
        <f t="shared" si="0"/>
        <v>0</v>
      </c>
      <c r="F79" s="131">
        <f t="shared" si="1"/>
        <v>180</v>
      </c>
    </row>
    <row r="80" spans="1:6" ht="12.75" hidden="1">
      <c r="A80" s="39" t="s">
        <v>279</v>
      </c>
      <c r="B80" s="53"/>
      <c r="C80" s="141">
        <v>0</v>
      </c>
      <c r="D80" s="142">
        <v>0</v>
      </c>
      <c r="E80" s="111" t="e">
        <f t="shared" si="0"/>
        <v>#DIV/0!</v>
      </c>
      <c r="F80" s="131">
        <f t="shared" si="1"/>
        <v>0</v>
      </c>
    </row>
    <row r="81" spans="1:6" ht="12.75" hidden="1">
      <c r="A81" s="39" t="s">
        <v>179</v>
      </c>
      <c r="B81" s="53"/>
      <c r="C81" s="141">
        <v>0</v>
      </c>
      <c r="D81" s="142">
        <v>0</v>
      </c>
      <c r="E81" s="111" t="e">
        <f t="shared" si="0"/>
        <v>#DIV/0!</v>
      </c>
      <c r="F81" s="131">
        <f t="shared" si="1"/>
        <v>0</v>
      </c>
    </row>
    <row r="82" spans="1:6" ht="38.25" hidden="1">
      <c r="A82" s="125" t="s">
        <v>266</v>
      </c>
      <c r="B82" s="66">
        <v>246</v>
      </c>
      <c r="C82" s="120">
        <v>0</v>
      </c>
      <c r="D82" s="122">
        <v>0</v>
      </c>
      <c r="E82" s="121" t="e">
        <f t="shared" si="0"/>
        <v>#DIV/0!</v>
      </c>
      <c r="F82" s="122">
        <f t="shared" si="1"/>
        <v>0</v>
      </c>
    </row>
    <row r="83" spans="1:6" ht="14.25" customHeight="1">
      <c r="A83" s="1" t="s">
        <v>254</v>
      </c>
      <c r="B83" s="53">
        <v>291</v>
      </c>
      <c r="C83" s="141">
        <v>7.5</v>
      </c>
      <c r="D83" s="142">
        <v>7.5</v>
      </c>
      <c r="E83" s="111">
        <f t="shared" si="0"/>
        <v>1</v>
      </c>
      <c r="F83" s="131">
        <f t="shared" si="1"/>
        <v>0</v>
      </c>
    </row>
    <row r="84" spans="1:6" ht="23.25" customHeight="1" hidden="1">
      <c r="A84" s="2" t="s">
        <v>255</v>
      </c>
      <c r="B84" s="53">
        <v>292</v>
      </c>
      <c r="C84" s="141">
        <v>0</v>
      </c>
      <c r="D84" s="142">
        <v>0</v>
      </c>
      <c r="E84" s="111" t="e">
        <f t="shared" si="0"/>
        <v>#DIV/0!</v>
      </c>
      <c r="F84" s="131">
        <f t="shared" si="1"/>
        <v>0</v>
      </c>
    </row>
    <row r="85" spans="1:6" ht="15.75" customHeight="1">
      <c r="A85" s="53" t="s">
        <v>33</v>
      </c>
      <c r="B85" s="53">
        <v>310</v>
      </c>
      <c r="C85" s="141">
        <v>462.52</v>
      </c>
      <c r="D85" s="142">
        <f>D86</f>
        <v>0</v>
      </c>
      <c r="E85" s="111">
        <f t="shared" si="0"/>
        <v>0</v>
      </c>
      <c r="F85" s="131">
        <f t="shared" si="1"/>
        <v>462.52</v>
      </c>
    </row>
    <row r="86" spans="1:6" ht="16.5" customHeight="1" hidden="1">
      <c r="A86" s="39" t="s">
        <v>34</v>
      </c>
      <c r="B86" s="43"/>
      <c r="C86" s="143">
        <v>0</v>
      </c>
      <c r="D86" s="136">
        <v>0</v>
      </c>
      <c r="E86" s="111" t="e">
        <f t="shared" si="0"/>
        <v>#DIV/0!</v>
      </c>
      <c r="F86" s="131">
        <f t="shared" si="1"/>
        <v>0</v>
      </c>
    </row>
    <row r="87" spans="1:6" ht="24" customHeight="1">
      <c r="A87" s="2" t="s">
        <v>261</v>
      </c>
      <c r="B87" s="53">
        <v>343</v>
      </c>
      <c r="C87" s="130">
        <v>64.5</v>
      </c>
      <c r="D87" s="131">
        <v>16.155</v>
      </c>
      <c r="E87" s="111">
        <f t="shared" si="0"/>
        <v>0.2504651162790698</v>
      </c>
      <c r="F87" s="131">
        <f t="shared" si="1"/>
        <v>48.345</v>
      </c>
    </row>
    <row r="88" spans="1:6" ht="24" customHeight="1">
      <c r="A88" s="2" t="s">
        <v>260</v>
      </c>
      <c r="B88" s="53">
        <v>346</v>
      </c>
      <c r="C88" s="141">
        <v>284.2</v>
      </c>
      <c r="D88" s="142">
        <v>0</v>
      </c>
      <c r="E88" s="111">
        <f t="shared" si="0"/>
        <v>0</v>
      </c>
      <c r="F88" s="131">
        <f t="shared" si="1"/>
        <v>284.2</v>
      </c>
    </row>
    <row r="89" spans="1:6" ht="15" customHeight="1" hidden="1">
      <c r="A89" s="5" t="s">
        <v>13</v>
      </c>
      <c r="B89" s="37"/>
      <c r="C89" s="128">
        <f>C90+C92+C94</f>
        <v>0</v>
      </c>
      <c r="D89" s="144">
        <f>D90+D92</f>
        <v>0</v>
      </c>
      <c r="E89" s="113" t="e">
        <f t="shared" si="0"/>
        <v>#DIV/0!</v>
      </c>
      <c r="F89" s="129">
        <f t="shared" si="1"/>
        <v>0</v>
      </c>
    </row>
    <row r="90" spans="1:6" ht="12.75" hidden="1">
      <c r="A90" s="1" t="s">
        <v>145</v>
      </c>
      <c r="B90" s="53">
        <v>226</v>
      </c>
      <c r="C90" s="130">
        <f>C91</f>
        <v>0</v>
      </c>
      <c r="D90" s="131">
        <f>D91</f>
        <v>0</v>
      </c>
      <c r="E90" s="111" t="e">
        <f t="shared" si="0"/>
        <v>#DIV/0!</v>
      </c>
      <c r="F90" s="131">
        <f t="shared" si="1"/>
        <v>0</v>
      </c>
    </row>
    <row r="91" spans="1:6" ht="25.5" customHeight="1" hidden="1">
      <c r="A91" s="39" t="s">
        <v>62</v>
      </c>
      <c r="B91" s="53"/>
      <c r="C91" s="134">
        <v>0</v>
      </c>
      <c r="D91" s="135">
        <v>0</v>
      </c>
      <c r="E91" s="111" t="e">
        <f t="shared" si="0"/>
        <v>#DIV/0!</v>
      </c>
      <c r="F91" s="131">
        <f t="shared" si="1"/>
        <v>0</v>
      </c>
    </row>
    <row r="92" spans="1:6" ht="12.75" customHeight="1" hidden="1">
      <c r="A92" s="1" t="s">
        <v>32</v>
      </c>
      <c r="B92" s="53">
        <v>290</v>
      </c>
      <c r="C92" s="120">
        <f>C93</f>
        <v>0</v>
      </c>
      <c r="D92" s="122">
        <f>D93</f>
        <v>0</v>
      </c>
      <c r="E92" s="111" t="e">
        <f t="shared" si="0"/>
        <v>#DIV/0!</v>
      </c>
      <c r="F92" s="131">
        <f t="shared" si="1"/>
        <v>0</v>
      </c>
    </row>
    <row r="93" spans="1:6" ht="14.25" customHeight="1" hidden="1">
      <c r="A93" s="39" t="s">
        <v>62</v>
      </c>
      <c r="B93" s="53"/>
      <c r="C93" s="132">
        <v>0</v>
      </c>
      <c r="D93" s="133">
        <v>0</v>
      </c>
      <c r="E93" s="111" t="e">
        <f t="shared" si="0"/>
        <v>#DIV/0!</v>
      </c>
      <c r="F93" s="131">
        <f t="shared" si="1"/>
        <v>0</v>
      </c>
    </row>
    <row r="94" spans="1:6" ht="27" customHeight="1" hidden="1">
      <c r="A94" s="64" t="s">
        <v>146</v>
      </c>
      <c r="B94" s="53">
        <v>241</v>
      </c>
      <c r="C94" s="130">
        <v>0</v>
      </c>
      <c r="D94" s="131">
        <v>0</v>
      </c>
      <c r="E94" s="111">
        <v>0</v>
      </c>
      <c r="F94" s="131">
        <f t="shared" si="1"/>
        <v>0</v>
      </c>
    </row>
    <row r="95" spans="1:6" ht="15.75" customHeight="1">
      <c r="A95" s="4" t="s">
        <v>135</v>
      </c>
      <c r="B95" s="37"/>
      <c r="C95" s="128">
        <f>C110+C96+C97+C99+C98+C104+C105+C107+C108+C109+C106</f>
        <v>1583.4</v>
      </c>
      <c r="D95" s="128">
        <f>D110+D96+D97+D99+D98+D104+D105+D107+D108+D109+D106</f>
        <v>399.832</v>
      </c>
      <c r="E95" s="113">
        <f t="shared" si="0"/>
        <v>0.2525148414803587</v>
      </c>
      <c r="F95" s="129">
        <f t="shared" si="1"/>
        <v>1183.5680000000002</v>
      </c>
    </row>
    <row r="96" spans="1:6" ht="15.75" customHeight="1">
      <c r="A96" s="53" t="s">
        <v>40</v>
      </c>
      <c r="B96" s="53">
        <v>211</v>
      </c>
      <c r="C96" s="141">
        <v>940.1</v>
      </c>
      <c r="D96" s="142">
        <v>255.288</v>
      </c>
      <c r="E96" s="111">
        <f t="shared" si="0"/>
        <v>0.2715540899904266</v>
      </c>
      <c r="F96" s="131">
        <f t="shared" si="1"/>
        <v>684.812</v>
      </c>
    </row>
    <row r="97" spans="1:6" ht="12.75" customHeight="1">
      <c r="A97" s="53" t="s">
        <v>55</v>
      </c>
      <c r="B97" s="53">
        <v>213</v>
      </c>
      <c r="C97" s="141">
        <v>284</v>
      </c>
      <c r="D97" s="142">
        <v>59.817</v>
      </c>
      <c r="E97" s="111">
        <f t="shared" si="0"/>
        <v>0.21062323943661973</v>
      </c>
      <c r="F97" s="131">
        <f t="shared" si="1"/>
        <v>224.183</v>
      </c>
    </row>
    <row r="98" spans="1:6" ht="12" customHeight="1">
      <c r="A98" s="1" t="s">
        <v>180</v>
      </c>
      <c r="B98" s="53">
        <v>221</v>
      </c>
      <c r="C98" s="141">
        <v>6.7</v>
      </c>
      <c r="D98" s="142">
        <v>1.054</v>
      </c>
      <c r="E98" s="111">
        <f t="shared" si="0"/>
        <v>0.1573134328358209</v>
      </c>
      <c r="F98" s="131">
        <f t="shared" si="1"/>
        <v>5.646</v>
      </c>
    </row>
    <row r="99" spans="1:6" ht="12.75" customHeight="1">
      <c r="A99" s="1" t="s">
        <v>181</v>
      </c>
      <c r="B99" s="66">
        <v>223</v>
      </c>
      <c r="C99" s="120">
        <v>209.9</v>
      </c>
      <c r="D99" s="120">
        <v>80.675</v>
      </c>
      <c r="E99" s="111">
        <f t="shared" si="0"/>
        <v>0.38434969032872796</v>
      </c>
      <c r="F99" s="131">
        <f t="shared" si="1"/>
        <v>129.22500000000002</v>
      </c>
    </row>
    <row r="100" spans="1:6" ht="12.75" customHeight="1" hidden="1">
      <c r="A100" s="39" t="s">
        <v>49</v>
      </c>
      <c r="B100" s="66"/>
      <c r="C100" s="132">
        <v>0</v>
      </c>
      <c r="D100" s="133">
        <v>0</v>
      </c>
      <c r="E100" s="111" t="e">
        <f t="shared" si="0"/>
        <v>#DIV/0!</v>
      </c>
      <c r="F100" s="131">
        <f t="shared" si="1"/>
        <v>0</v>
      </c>
    </row>
    <row r="101" spans="1:6" ht="12.75" customHeight="1" hidden="1">
      <c r="A101" s="39" t="s">
        <v>29</v>
      </c>
      <c r="B101" s="66"/>
      <c r="C101" s="132">
        <v>0</v>
      </c>
      <c r="D101" s="133">
        <v>0</v>
      </c>
      <c r="E101" s="111" t="e">
        <f t="shared" si="0"/>
        <v>#DIV/0!</v>
      </c>
      <c r="F101" s="131">
        <f t="shared" si="1"/>
        <v>0</v>
      </c>
    </row>
    <row r="102" spans="1:6" ht="12.75" customHeight="1" hidden="1">
      <c r="A102" s="102" t="s">
        <v>277</v>
      </c>
      <c r="B102" s="66"/>
      <c r="C102" s="132">
        <v>0</v>
      </c>
      <c r="D102" s="133"/>
      <c r="E102" s="111" t="e">
        <f t="shared" si="0"/>
        <v>#DIV/0!</v>
      </c>
      <c r="F102" s="131">
        <f t="shared" si="1"/>
        <v>0</v>
      </c>
    </row>
    <row r="103" spans="1:6" ht="12.75" customHeight="1" hidden="1">
      <c r="A103" s="39" t="s">
        <v>184</v>
      </c>
      <c r="B103" s="66"/>
      <c r="C103" s="132">
        <v>0</v>
      </c>
      <c r="D103" s="133">
        <v>0</v>
      </c>
      <c r="E103" s="111" t="e">
        <f t="shared" si="0"/>
        <v>#DIV/0!</v>
      </c>
      <c r="F103" s="131">
        <f t="shared" si="1"/>
        <v>0</v>
      </c>
    </row>
    <row r="104" spans="1:6" ht="13.5" customHeight="1">
      <c r="A104" s="53" t="s">
        <v>173</v>
      </c>
      <c r="B104" s="53">
        <v>225</v>
      </c>
      <c r="C104" s="141">
        <v>39.2</v>
      </c>
      <c r="D104" s="142">
        <v>2.998</v>
      </c>
      <c r="E104" s="111">
        <f t="shared" si="0"/>
        <v>0.0764795918367347</v>
      </c>
      <c r="F104" s="131">
        <f t="shared" si="1"/>
        <v>36.202000000000005</v>
      </c>
    </row>
    <row r="105" spans="1:6" ht="13.5" customHeight="1" hidden="1">
      <c r="A105" s="1" t="s">
        <v>182</v>
      </c>
      <c r="B105" s="53">
        <v>226</v>
      </c>
      <c r="C105" s="141">
        <v>0</v>
      </c>
      <c r="D105" s="142">
        <v>0</v>
      </c>
      <c r="E105" s="111" t="e">
        <f t="shared" si="0"/>
        <v>#DIV/0!</v>
      </c>
      <c r="F105" s="131">
        <f t="shared" si="1"/>
        <v>0</v>
      </c>
    </row>
    <row r="106" spans="1:6" ht="13.5" customHeight="1" hidden="1">
      <c r="A106" s="1" t="s">
        <v>254</v>
      </c>
      <c r="B106" s="53">
        <v>291</v>
      </c>
      <c r="C106" s="141">
        <v>1</v>
      </c>
      <c r="D106" s="142">
        <v>0</v>
      </c>
      <c r="E106" s="111">
        <f t="shared" si="0"/>
        <v>0</v>
      </c>
      <c r="F106" s="131">
        <f t="shared" si="1"/>
        <v>1</v>
      </c>
    </row>
    <row r="107" spans="1:6" ht="22.5" customHeight="1">
      <c r="A107" s="2" t="s">
        <v>255</v>
      </c>
      <c r="B107" s="53">
        <v>292</v>
      </c>
      <c r="C107" s="141">
        <v>0.1</v>
      </c>
      <c r="D107" s="142">
        <v>0</v>
      </c>
      <c r="E107" s="111">
        <f t="shared" si="0"/>
        <v>0</v>
      </c>
      <c r="F107" s="131">
        <f t="shared" si="1"/>
        <v>0.1</v>
      </c>
    </row>
    <row r="108" spans="1:6" ht="11.25" customHeight="1" hidden="1">
      <c r="A108" s="53" t="s">
        <v>33</v>
      </c>
      <c r="B108" s="53">
        <v>310</v>
      </c>
      <c r="C108" s="141">
        <v>102.4</v>
      </c>
      <c r="D108" s="142">
        <v>0</v>
      </c>
      <c r="E108" s="111">
        <f t="shared" si="0"/>
        <v>0</v>
      </c>
      <c r="F108" s="131">
        <f t="shared" si="1"/>
        <v>102.4</v>
      </c>
    </row>
    <row r="109" spans="1:6" ht="22.5" customHeight="1" hidden="1">
      <c r="A109" s="125" t="s">
        <v>260</v>
      </c>
      <c r="B109" s="66">
        <v>346</v>
      </c>
      <c r="C109" s="120">
        <v>0</v>
      </c>
      <c r="D109" s="122">
        <v>0</v>
      </c>
      <c r="E109" s="121" t="e">
        <f t="shared" si="0"/>
        <v>#DIV/0!</v>
      </c>
      <c r="F109" s="122">
        <f t="shared" si="1"/>
        <v>0</v>
      </c>
    </row>
    <row r="110" spans="1:6" ht="15.75" customHeight="1" hidden="1">
      <c r="A110" s="64" t="s">
        <v>146</v>
      </c>
      <c r="B110" s="53">
        <v>241</v>
      </c>
      <c r="C110" s="130">
        <v>0</v>
      </c>
      <c r="D110" s="131">
        <v>0</v>
      </c>
      <c r="E110" s="111" t="e">
        <f t="shared" si="0"/>
        <v>#DIV/0!</v>
      </c>
      <c r="F110" s="131">
        <f t="shared" si="1"/>
        <v>0</v>
      </c>
    </row>
    <row r="111" spans="1:6" ht="14.25" customHeight="1" hidden="1">
      <c r="A111" s="5" t="s">
        <v>140</v>
      </c>
      <c r="B111" s="5"/>
      <c r="C111" s="128">
        <f>C114+C112</f>
        <v>0</v>
      </c>
      <c r="D111" s="144">
        <f>D114+D112</f>
        <v>0</v>
      </c>
      <c r="E111" s="113" t="e">
        <f aca="true" t="shared" si="2" ref="E111:E175">D111/C111</f>
        <v>#DIV/0!</v>
      </c>
      <c r="F111" s="129">
        <f aca="true" t="shared" si="3" ref="F111:F175">C111-D111</f>
        <v>0</v>
      </c>
    </row>
    <row r="112" spans="1:6" ht="14.25" customHeight="1" hidden="1">
      <c r="A112" s="53" t="s">
        <v>32</v>
      </c>
      <c r="B112" s="53">
        <v>290</v>
      </c>
      <c r="C112" s="130">
        <f>C113</f>
        <v>0</v>
      </c>
      <c r="D112" s="131">
        <f>D113</f>
        <v>0</v>
      </c>
      <c r="E112" s="111" t="e">
        <f t="shared" si="2"/>
        <v>#DIV/0!</v>
      </c>
      <c r="F112" s="131">
        <f t="shared" si="3"/>
        <v>0</v>
      </c>
    </row>
    <row r="113" spans="1:6" ht="15" customHeight="1" hidden="1">
      <c r="A113" s="39" t="s">
        <v>38</v>
      </c>
      <c r="B113" s="53"/>
      <c r="C113" s="134">
        <v>0</v>
      </c>
      <c r="D113" s="135">
        <v>0</v>
      </c>
      <c r="E113" s="111" t="e">
        <f t="shared" si="2"/>
        <v>#DIV/0!</v>
      </c>
      <c r="F113" s="131">
        <f t="shared" si="3"/>
        <v>0</v>
      </c>
    </row>
    <row r="114" spans="1:6" ht="14.25" customHeight="1" hidden="1">
      <c r="A114" s="53" t="s">
        <v>33</v>
      </c>
      <c r="B114" s="53">
        <v>310</v>
      </c>
      <c r="C114" s="130">
        <f>C115</f>
        <v>0</v>
      </c>
      <c r="D114" s="131">
        <f>D115</f>
        <v>0</v>
      </c>
      <c r="E114" s="111" t="e">
        <f t="shared" si="2"/>
        <v>#DIV/0!</v>
      </c>
      <c r="F114" s="131">
        <f t="shared" si="3"/>
        <v>0</v>
      </c>
    </row>
    <row r="115" spans="1:6" ht="13.5" customHeight="1" hidden="1">
      <c r="A115" s="39" t="s">
        <v>157</v>
      </c>
      <c r="B115" s="39"/>
      <c r="C115" s="134">
        <v>0</v>
      </c>
      <c r="D115" s="135">
        <v>0</v>
      </c>
      <c r="E115" s="111" t="e">
        <f t="shared" si="2"/>
        <v>#DIV/0!</v>
      </c>
      <c r="F115" s="131">
        <f t="shared" si="3"/>
        <v>0</v>
      </c>
    </row>
    <row r="116" spans="1:6" s="31" customFormat="1" ht="12.75" customHeight="1" hidden="1">
      <c r="A116" s="5" t="s">
        <v>70</v>
      </c>
      <c r="B116" s="5"/>
      <c r="C116" s="87">
        <f>C117+C118+C119</f>
        <v>0</v>
      </c>
      <c r="D116" s="129">
        <f>D117+D118+D119</f>
        <v>0</v>
      </c>
      <c r="E116" s="111" t="e">
        <f t="shared" si="2"/>
        <v>#DIV/0!</v>
      </c>
      <c r="F116" s="131">
        <f t="shared" si="3"/>
        <v>0</v>
      </c>
    </row>
    <row r="117" spans="1:6" s="32" customFormat="1" ht="12.75" customHeight="1" hidden="1">
      <c r="A117" s="53" t="s">
        <v>87</v>
      </c>
      <c r="B117" s="53">
        <v>262</v>
      </c>
      <c r="C117" s="130">
        <v>0</v>
      </c>
      <c r="D117" s="131">
        <v>0</v>
      </c>
      <c r="E117" s="111" t="e">
        <f t="shared" si="2"/>
        <v>#DIV/0!</v>
      </c>
      <c r="F117" s="131">
        <f t="shared" si="3"/>
        <v>0</v>
      </c>
    </row>
    <row r="118" spans="1:6" s="32" customFormat="1" ht="11.25" customHeight="1" hidden="1">
      <c r="A118" s="53" t="s">
        <v>32</v>
      </c>
      <c r="B118" s="53">
        <v>290</v>
      </c>
      <c r="C118" s="130">
        <v>0</v>
      </c>
      <c r="D118" s="131">
        <v>0</v>
      </c>
      <c r="E118" s="111" t="e">
        <f t="shared" si="2"/>
        <v>#DIV/0!</v>
      </c>
      <c r="F118" s="131">
        <f t="shared" si="3"/>
        <v>0</v>
      </c>
    </row>
    <row r="119" spans="1:6" s="32" customFormat="1" ht="17.25" customHeight="1" hidden="1">
      <c r="A119" s="53" t="s">
        <v>35</v>
      </c>
      <c r="B119" s="53">
        <v>340</v>
      </c>
      <c r="C119" s="130">
        <v>0</v>
      </c>
      <c r="D119" s="131">
        <v>0</v>
      </c>
      <c r="E119" s="111">
        <v>0</v>
      </c>
      <c r="F119" s="131">
        <f t="shared" si="3"/>
        <v>0</v>
      </c>
    </row>
    <row r="120" spans="1:6" s="32" customFormat="1" ht="12.75" customHeight="1" hidden="1">
      <c r="A120" s="53"/>
      <c r="B120" s="53"/>
      <c r="C120" s="130"/>
      <c r="D120" s="131"/>
      <c r="E120" s="111"/>
      <c r="F120" s="131"/>
    </row>
    <row r="121" spans="1:6" ht="12.75">
      <c r="A121" s="5" t="s">
        <v>129</v>
      </c>
      <c r="B121" s="53"/>
      <c r="C121" s="87">
        <f>C122</f>
        <v>66</v>
      </c>
      <c r="D121" s="129">
        <f>D122</f>
        <v>14.135</v>
      </c>
      <c r="E121" s="113">
        <f t="shared" si="2"/>
        <v>0.21416666666666667</v>
      </c>
      <c r="F121" s="129">
        <f t="shared" si="3"/>
        <v>51.865</v>
      </c>
    </row>
    <row r="122" spans="1:6" ht="14.25" customHeight="1">
      <c r="A122" s="65" t="s">
        <v>31</v>
      </c>
      <c r="B122" s="53">
        <v>226</v>
      </c>
      <c r="C122" s="130">
        <v>66</v>
      </c>
      <c r="D122" s="131">
        <v>14.135</v>
      </c>
      <c r="E122" s="111">
        <f t="shared" si="2"/>
        <v>0.21416666666666667</v>
      </c>
      <c r="F122" s="131">
        <f t="shared" si="3"/>
        <v>51.865</v>
      </c>
    </row>
    <row r="123" spans="1:6" ht="42.75" customHeight="1">
      <c r="A123" s="151" t="s">
        <v>272</v>
      </c>
      <c r="B123" s="53"/>
      <c r="C123" s="87">
        <f>C124</f>
        <v>32.62</v>
      </c>
      <c r="D123" s="87">
        <f>D124</f>
        <v>0</v>
      </c>
      <c r="E123" s="111">
        <f t="shared" si="2"/>
        <v>0</v>
      </c>
      <c r="F123" s="131">
        <f t="shared" si="3"/>
        <v>32.62</v>
      </c>
    </row>
    <row r="124" spans="1:6" ht="14.25" customHeight="1">
      <c r="A124" s="65" t="s">
        <v>142</v>
      </c>
      <c r="B124" s="53">
        <v>251</v>
      </c>
      <c r="C124" s="130">
        <v>32.62</v>
      </c>
      <c r="D124" s="131">
        <v>0</v>
      </c>
      <c r="E124" s="111">
        <f t="shared" si="2"/>
        <v>0</v>
      </c>
      <c r="F124" s="131">
        <f t="shared" si="3"/>
        <v>32.62</v>
      </c>
    </row>
    <row r="125" spans="1:6" ht="16.5" customHeight="1">
      <c r="A125" s="5" t="s">
        <v>39</v>
      </c>
      <c r="B125" s="38"/>
      <c r="C125" s="87">
        <f>C126+C129+C130+C132+C137+C142+C156+C158+C161+C163+C164+C165+C169+C171</f>
        <v>9717.560000000003</v>
      </c>
      <c r="D125" s="87">
        <f>D126+D129+D130+D132+D137+D142+D156+D169</f>
        <v>1888.6</v>
      </c>
      <c r="E125" s="113">
        <f>D125/C125</f>
        <v>0.19434919877006154</v>
      </c>
      <c r="F125" s="129">
        <f>C125-D125</f>
        <v>7828.960000000003</v>
      </c>
    </row>
    <row r="126" spans="1:6" ht="13.5" customHeight="1">
      <c r="A126" s="53" t="s">
        <v>40</v>
      </c>
      <c r="B126" s="53">
        <v>211</v>
      </c>
      <c r="C126" s="130">
        <f>C8+C43+C60+C69+C96</f>
        <v>5198.93</v>
      </c>
      <c r="D126" s="130">
        <f>D8+D43+D60+D69+D96</f>
        <v>1354.0710000000001</v>
      </c>
      <c r="E126" s="111">
        <f t="shared" si="2"/>
        <v>0.26045186221010863</v>
      </c>
      <c r="F126" s="131">
        <f t="shared" si="3"/>
        <v>3844.8590000000004</v>
      </c>
    </row>
    <row r="127" spans="1:6" ht="12.75" hidden="1">
      <c r="A127" s="53" t="s">
        <v>41</v>
      </c>
      <c r="B127" s="53">
        <v>212</v>
      </c>
      <c r="C127" s="130">
        <f>C9</f>
        <v>0</v>
      </c>
      <c r="D127" s="131">
        <f>D9</f>
        <v>0</v>
      </c>
      <c r="E127" s="111" t="e">
        <f t="shared" si="2"/>
        <v>#DIV/0!</v>
      </c>
      <c r="F127" s="131">
        <f t="shared" si="3"/>
        <v>0</v>
      </c>
    </row>
    <row r="128" spans="1:6" ht="12.75" hidden="1">
      <c r="A128" s="39" t="s">
        <v>169</v>
      </c>
      <c r="B128" s="39"/>
      <c r="C128" s="134">
        <f>C9</f>
        <v>0</v>
      </c>
      <c r="D128" s="135">
        <f>D9</f>
        <v>0</v>
      </c>
      <c r="E128" s="111" t="e">
        <f t="shared" si="2"/>
        <v>#DIV/0!</v>
      </c>
      <c r="F128" s="131">
        <f t="shared" si="3"/>
        <v>0</v>
      </c>
    </row>
    <row r="129" spans="1:6" ht="12.75">
      <c r="A129" s="53" t="s">
        <v>57</v>
      </c>
      <c r="B129" s="53">
        <v>213</v>
      </c>
      <c r="C129" s="130">
        <f>C10+C44+C61+C70+C97</f>
        <v>1569.6</v>
      </c>
      <c r="D129" s="130">
        <f>D10+D44+D61+D70+D97</f>
        <v>335.13</v>
      </c>
      <c r="E129" s="111">
        <f t="shared" si="2"/>
        <v>0.21351299694189604</v>
      </c>
      <c r="F129" s="131">
        <f t="shared" si="3"/>
        <v>1234.4699999999998</v>
      </c>
    </row>
    <row r="130" spans="1:6" ht="13.5" customHeight="1">
      <c r="A130" s="53" t="s">
        <v>42</v>
      </c>
      <c r="B130" s="53">
        <v>221</v>
      </c>
      <c r="C130" s="130">
        <f>C11+C98</f>
        <v>27.099999999999998</v>
      </c>
      <c r="D130" s="130">
        <f>D11+D98</f>
        <v>3.846</v>
      </c>
      <c r="E130" s="111">
        <f t="shared" si="2"/>
        <v>0.1419188191881919</v>
      </c>
      <c r="F130" s="131">
        <f t="shared" si="3"/>
        <v>23.253999999999998</v>
      </c>
    </row>
    <row r="131" spans="1:6" ht="12.75" hidden="1">
      <c r="A131" s="53" t="s">
        <v>43</v>
      </c>
      <c r="B131" s="53">
        <v>222</v>
      </c>
      <c r="C131" s="130">
        <f>C12</f>
        <v>0</v>
      </c>
      <c r="D131" s="131">
        <f>D12</f>
        <v>0</v>
      </c>
      <c r="E131" s="111">
        <v>0</v>
      </c>
      <c r="F131" s="131">
        <f t="shared" si="3"/>
        <v>0</v>
      </c>
    </row>
    <row r="132" spans="1:6" ht="12.75">
      <c r="A132" s="53" t="s">
        <v>44</v>
      </c>
      <c r="B132" s="53">
        <v>223</v>
      </c>
      <c r="C132" s="130">
        <f>C13+C62+C71+C99</f>
        <v>667</v>
      </c>
      <c r="D132" s="130">
        <f>D13+D62+D71+D99</f>
        <v>134.47</v>
      </c>
      <c r="E132" s="111">
        <f t="shared" si="2"/>
        <v>0.20160419790104947</v>
      </c>
      <c r="F132" s="131">
        <f t="shared" si="3"/>
        <v>532.53</v>
      </c>
    </row>
    <row r="133" spans="1:6" ht="12.75" hidden="1">
      <c r="A133" s="39" t="s">
        <v>185</v>
      </c>
      <c r="B133" s="53"/>
      <c r="C133" s="134">
        <f>C14+C100</f>
        <v>0</v>
      </c>
      <c r="D133" s="135">
        <f>D14+D100</f>
        <v>0</v>
      </c>
      <c r="E133" s="111" t="e">
        <f t="shared" si="2"/>
        <v>#DIV/0!</v>
      </c>
      <c r="F133" s="131">
        <f t="shared" si="3"/>
        <v>0</v>
      </c>
    </row>
    <row r="134" spans="1:6" ht="12.75" hidden="1">
      <c r="A134" s="39" t="s">
        <v>29</v>
      </c>
      <c r="B134" s="53"/>
      <c r="C134" s="134">
        <v>0</v>
      </c>
      <c r="D134" s="134">
        <v>0</v>
      </c>
      <c r="E134" s="111" t="e">
        <f t="shared" si="2"/>
        <v>#DIV/0!</v>
      </c>
      <c r="F134" s="131">
        <f t="shared" si="3"/>
        <v>0</v>
      </c>
    </row>
    <row r="135" spans="1:6" ht="12.75" hidden="1">
      <c r="A135" s="39" t="s">
        <v>184</v>
      </c>
      <c r="B135" s="53"/>
      <c r="C135" s="134">
        <f>C103</f>
        <v>0</v>
      </c>
      <c r="D135" s="135">
        <f>D103</f>
        <v>0</v>
      </c>
      <c r="E135" s="111" t="e">
        <f t="shared" si="2"/>
        <v>#DIV/0!</v>
      </c>
      <c r="F135" s="131">
        <f t="shared" si="3"/>
        <v>0</v>
      </c>
    </row>
    <row r="136" spans="1:6" ht="12.75" hidden="1">
      <c r="A136" s="39" t="s">
        <v>277</v>
      </c>
      <c r="B136" s="53"/>
      <c r="C136" s="134">
        <f>C16+C73+C102</f>
        <v>0</v>
      </c>
      <c r="D136" s="134">
        <f>D16+D73+D102</f>
        <v>0</v>
      </c>
      <c r="E136" s="111" t="e">
        <f t="shared" si="2"/>
        <v>#DIV/0!</v>
      </c>
      <c r="F136" s="131">
        <f t="shared" si="3"/>
        <v>0</v>
      </c>
    </row>
    <row r="137" spans="1:6" ht="12.75">
      <c r="A137" s="53" t="s">
        <v>45</v>
      </c>
      <c r="B137" s="53">
        <v>225</v>
      </c>
      <c r="C137" s="130">
        <f>C17+C63+C74+C104</f>
        <v>923.69</v>
      </c>
      <c r="D137" s="130">
        <f>D17+D63+D74+D104</f>
        <v>4.579000000000001</v>
      </c>
      <c r="E137" s="111">
        <f t="shared" si="2"/>
        <v>0.004957290865983176</v>
      </c>
      <c r="F137" s="131">
        <f t="shared" si="3"/>
        <v>919.1110000000001</v>
      </c>
    </row>
    <row r="138" spans="1:6" ht="12.75" hidden="1">
      <c r="A138" s="39" t="s">
        <v>58</v>
      </c>
      <c r="B138" s="39"/>
      <c r="C138" s="134">
        <f>C78</f>
        <v>0</v>
      </c>
      <c r="D138" s="135">
        <f>D78</f>
        <v>0</v>
      </c>
      <c r="E138" s="111" t="e">
        <f t="shared" si="2"/>
        <v>#DIV/0!</v>
      </c>
      <c r="F138" s="131">
        <f t="shared" si="3"/>
        <v>0</v>
      </c>
    </row>
    <row r="139" spans="1:6" ht="25.5" hidden="1">
      <c r="A139" s="63" t="s">
        <v>158</v>
      </c>
      <c r="B139" s="39"/>
      <c r="C139" s="134">
        <v>0</v>
      </c>
      <c r="D139" s="135">
        <v>0</v>
      </c>
      <c r="E139" s="111" t="e">
        <f t="shared" si="2"/>
        <v>#DIV/0!</v>
      </c>
      <c r="F139" s="131">
        <f t="shared" si="3"/>
        <v>0</v>
      </c>
    </row>
    <row r="140" spans="1:6" ht="12.75" hidden="1">
      <c r="A140" s="39" t="s">
        <v>170</v>
      </c>
      <c r="B140" s="39"/>
      <c r="C140" s="134">
        <v>0</v>
      </c>
      <c r="D140" s="134">
        <f>D75+D18+D63</f>
        <v>0</v>
      </c>
      <c r="E140" s="111" t="e">
        <f t="shared" si="2"/>
        <v>#DIV/0!</v>
      </c>
      <c r="F140" s="131">
        <f t="shared" si="3"/>
        <v>0</v>
      </c>
    </row>
    <row r="141" spans="1:6" ht="12.75" hidden="1">
      <c r="A141" s="39" t="s">
        <v>176</v>
      </c>
      <c r="B141" s="39"/>
      <c r="C141" s="134">
        <f>C76+C51</f>
        <v>0</v>
      </c>
      <c r="D141" s="134">
        <f>D76+D51</f>
        <v>0</v>
      </c>
      <c r="E141" s="111" t="e">
        <f t="shared" si="2"/>
        <v>#DIV/0!</v>
      </c>
      <c r="F141" s="131">
        <f t="shared" si="3"/>
        <v>0</v>
      </c>
    </row>
    <row r="142" spans="1:6" ht="12.75">
      <c r="A142" s="53" t="s">
        <v>46</v>
      </c>
      <c r="B142" s="53">
        <v>226</v>
      </c>
      <c r="C142" s="130">
        <f>C21+C64+C79+C143</f>
        <v>297.2</v>
      </c>
      <c r="D142" s="130">
        <f>D21+D64+D79+D122</f>
        <v>32.849</v>
      </c>
      <c r="E142" s="111">
        <f t="shared" si="2"/>
        <v>0.11052826379542395</v>
      </c>
      <c r="F142" s="131">
        <f t="shared" si="3"/>
        <v>264.351</v>
      </c>
    </row>
    <row r="143" spans="1:6" ht="12.75">
      <c r="A143" s="39" t="s">
        <v>268</v>
      </c>
      <c r="B143" s="53"/>
      <c r="C143" s="130">
        <f>C122</f>
        <v>66</v>
      </c>
      <c r="D143" s="130">
        <f>D122</f>
        <v>14.135</v>
      </c>
      <c r="E143" s="111">
        <f t="shared" si="2"/>
        <v>0.21416666666666667</v>
      </c>
      <c r="F143" s="131">
        <f t="shared" si="3"/>
        <v>51.865</v>
      </c>
    </row>
    <row r="144" spans="1:6" ht="11.25" customHeight="1" hidden="1">
      <c r="A144" s="39">
        <v>0</v>
      </c>
      <c r="B144" s="39"/>
      <c r="C144" s="134">
        <v>0</v>
      </c>
      <c r="D144" s="134">
        <v>0</v>
      </c>
      <c r="E144" s="111" t="e">
        <f t="shared" si="2"/>
        <v>#DIV/0!</v>
      </c>
      <c r="F144" s="131">
        <f t="shared" si="3"/>
        <v>0</v>
      </c>
    </row>
    <row r="145" spans="1:6" ht="11.25" customHeight="1" hidden="1">
      <c r="A145" s="39" t="s">
        <v>62</v>
      </c>
      <c r="B145" s="39"/>
      <c r="C145" s="134">
        <f>C91</f>
        <v>0</v>
      </c>
      <c r="D145" s="135">
        <f>D91</f>
        <v>0</v>
      </c>
      <c r="E145" s="111" t="e">
        <f t="shared" si="2"/>
        <v>#DIV/0!</v>
      </c>
      <c r="F145" s="131">
        <f t="shared" si="3"/>
        <v>0</v>
      </c>
    </row>
    <row r="146" spans="1:6" ht="11.25" customHeight="1" hidden="1">
      <c r="A146" s="63" t="s">
        <v>117</v>
      </c>
      <c r="B146" s="39"/>
      <c r="C146" s="134">
        <f>C23</f>
        <v>0</v>
      </c>
      <c r="D146" s="135">
        <f>D23</f>
        <v>0</v>
      </c>
      <c r="E146" s="111" t="e">
        <f t="shared" si="2"/>
        <v>#DIV/0!</v>
      </c>
      <c r="F146" s="131">
        <f t="shared" si="3"/>
        <v>0</v>
      </c>
    </row>
    <row r="147" spans="1:6" ht="14.25" customHeight="1" hidden="1">
      <c r="A147" s="42" t="s">
        <v>152</v>
      </c>
      <c r="B147" s="39"/>
      <c r="C147" s="134">
        <f>C56</f>
        <v>0</v>
      </c>
      <c r="D147" s="135">
        <f>D56</f>
        <v>0</v>
      </c>
      <c r="E147" s="111">
        <v>0</v>
      </c>
      <c r="F147" s="131">
        <f t="shared" si="3"/>
        <v>0</v>
      </c>
    </row>
    <row r="148" spans="1:6" ht="14.25" customHeight="1" hidden="1">
      <c r="A148" s="63" t="s">
        <v>134</v>
      </c>
      <c r="B148" s="39"/>
      <c r="C148" s="134">
        <f>C22</f>
        <v>0</v>
      </c>
      <c r="D148" s="135">
        <f>D22</f>
        <v>0</v>
      </c>
      <c r="E148" s="111">
        <v>0</v>
      </c>
      <c r="F148" s="131">
        <f t="shared" si="3"/>
        <v>0</v>
      </c>
    </row>
    <row r="149" spans="1:6" ht="12.75" customHeight="1" hidden="1">
      <c r="A149" s="101" t="s">
        <v>269</v>
      </c>
      <c r="B149" s="102"/>
      <c r="C149" s="132">
        <f>C64</f>
        <v>15.1</v>
      </c>
      <c r="D149" s="132">
        <f>D64</f>
        <v>2.514</v>
      </c>
      <c r="E149" s="111">
        <v>0</v>
      </c>
      <c r="F149" s="131">
        <f t="shared" si="3"/>
        <v>12.586</v>
      </c>
    </row>
    <row r="150" spans="1:6" ht="12" customHeight="1" hidden="1">
      <c r="A150" s="101" t="s">
        <v>279</v>
      </c>
      <c r="B150" s="102"/>
      <c r="C150" s="132">
        <f>C80</f>
        <v>0</v>
      </c>
      <c r="D150" s="132">
        <f>D80</f>
        <v>0</v>
      </c>
      <c r="E150" s="111">
        <v>0</v>
      </c>
      <c r="F150" s="131">
        <f t="shared" si="3"/>
        <v>0</v>
      </c>
    </row>
    <row r="151" spans="1:6" ht="11.25" customHeight="1" hidden="1">
      <c r="A151" s="63" t="s">
        <v>37</v>
      </c>
      <c r="B151" s="39"/>
      <c r="C151" s="134">
        <f>C53</f>
        <v>0</v>
      </c>
      <c r="D151" s="135">
        <f>D53</f>
        <v>0</v>
      </c>
      <c r="E151" s="111" t="e">
        <f t="shared" si="2"/>
        <v>#DIV/0!</v>
      </c>
      <c r="F151" s="131">
        <f t="shared" si="3"/>
        <v>0</v>
      </c>
    </row>
    <row r="152" spans="1:6" ht="15.75" customHeight="1" hidden="1">
      <c r="A152" s="64" t="s">
        <v>146</v>
      </c>
      <c r="B152" s="53">
        <v>241</v>
      </c>
      <c r="C152" s="130">
        <f>C94+C110</f>
        <v>0</v>
      </c>
      <c r="D152" s="131">
        <f>D94+D110</f>
        <v>0</v>
      </c>
      <c r="E152" s="111" t="e">
        <f t="shared" si="2"/>
        <v>#DIV/0!</v>
      </c>
      <c r="F152" s="131">
        <f t="shared" si="3"/>
        <v>0</v>
      </c>
    </row>
    <row r="153" spans="1:6" ht="15" customHeight="1" hidden="1">
      <c r="A153" s="53" t="s">
        <v>87</v>
      </c>
      <c r="B153" s="53">
        <v>262</v>
      </c>
      <c r="C153" s="130">
        <f>C117</f>
        <v>0</v>
      </c>
      <c r="D153" s="131">
        <f>D117</f>
        <v>0</v>
      </c>
      <c r="E153" s="111" t="e">
        <f t="shared" si="2"/>
        <v>#DIV/0!</v>
      </c>
      <c r="F153" s="131">
        <f t="shared" si="3"/>
        <v>0</v>
      </c>
    </row>
    <row r="154" spans="1:6" ht="12" customHeight="1" hidden="1">
      <c r="A154" s="2" t="s">
        <v>253</v>
      </c>
      <c r="B154" s="53">
        <v>227</v>
      </c>
      <c r="C154" s="130">
        <f>C25</f>
        <v>0</v>
      </c>
      <c r="D154" s="130">
        <f>D25</f>
        <v>0</v>
      </c>
      <c r="E154" s="111" t="e">
        <f t="shared" si="2"/>
        <v>#DIV/0!</v>
      </c>
      <c r="F154" s="131">
        <f t="shared" si="3"/>
        <v>0</v>
      </c>
    </row>
    <row r="155" spans="1:6" ht="39" customHeight="1" hidden="1">
      <c r="A155" s="125" t="s">
        <v>266</v>
      </c>
      <c r="B155" s="66">
        <v>246</v>
      </c>
      <c r="C155" s="130">
        <f>C82</f>
        <v>0</v>
      </c>
      <c r="D155" s="130">
        <f>D82</f>
        <v>0</v>
      </c>
      <c r="E155" s="111" t="e">
        <f t="shared" si="2"/>
        <v>#DIV/0!</v>
      </c>
      <c r="F155" s="131">
        <f t="shared" si="3"/>
        <v>0</v>
      </c>
    </row>
    <row r="156" spans="1:6" ht="12" customHeight="1">
      <c r="A156" s="126" t="s">
        <v>254</v>
      </c>
      <c r="B156" s="66">
        <v>291</v>
      </c>
      <c r="C156" s="120">
        <f>C26+C83</f>
        <v>18.5</v>
      </c>
      <c r="D156" s="120">
        <f>D26+D83</f>
        <v>7.5</v>
      </c>
      <c r="E156" s="121">
        <f t="shared" si="2"/>
        <v>0.40540540540540543</v>
      </c>
      <c r="F156" s="122">
        <f t="shared" si="3"/>
        <v>11</v>
      </c>
    </row>
    <row r="157" spans="1:6" ht="12.75" customHeight="1" hidden="1">
      <c r="A157" s="102" t="s">
        <v>109</v>
      </c>
      <c r="B157" s="66"/>
      <c r="C157" s="132"/>
      <c r="D157" s="133"/>
      <c r="E157" s="121" t="e">
        <f t="shared" si="2"/>
        <v>#DIV/0!</v>
      </c>
      <c r="F157" s="122">
        <f t="shared" si="3"/>
        <v>0</v>
      </c>
    </row>
    <row r="158" spans="1:6" ht="25.5" customHeight="1">
      <c r="A158" s="125" t="s">
        <v>255</v>
      </c>
      <c r="B158" s="66">
        <v>292</v>
      </c>
      <c r="C158" s="120">
        <f>C28+C84+C107</f>
        <v>0.1</v>
      </c>
      <c r="D158" s="120">
        <f>D28+D84+D107</f>
        <v>0</v>
      </c>
      <c r="E158" s="121">
        <f t="shared" si="2"/>
        <v>0</v>
      </c>
      <c r="F158" s="122">
        <f t="shared" si="3"/>
        <v>0.1</v>
      </c>
    </row>
    <row r="159" spans="1:6" ht="18" customHeight="1" hidden="1">
      <c r="A159" s="125" t="s">
        <v>280</v>
      </c>
      <c r="B159" s="66">
        <v>295</v>
      </c>
      <c r="C159" s="132">
        <f aca="true" t="shared" si="4" ref="C159:D161">C29</f>
        <v>20</v>
      </c>
      <c r="D159" s="132">
        <f t="shared" si="4"/>
        <v>20</v>
      </c>
      <c r="E159" s="121">
        <f t="shared" si="2"/>
        <v>1</v>
      </c>
      <c r="F159" s="122">
        <f t="shared" si="3"/>
        <v>0</v>
      </c>
    </row>
    <row r="160" spans="1:6" ht="24.75" customHeight="1" hidden="1">
      <c r="A160" s="125" t="s">
        <v>256</v>
      </c>
      <c r="B160" s="66">
        <v>296</v>
      </c>
      <c r="C160" s="132">
        <f t="shared" si="4"/>
        <v>0</v>
      </c>
      <c r="D160" s="132">
        <f t="shared" si="4"/>
        <v>0</v>
      </c>
      <c r="E160" s="121" t="e">
        <f t="shared" si="2"/>
        <v>#DIV/0!</v>
      </c>
      <c r="F160" s="122">
        <f t="shared" si="3"/>
        <v>0</v>
      </c>
    </row>
    <row r="161" spans="1:6" ht="12.75">
      <c r="A161" s="126" t="s">
        <v>257</v>
      </c>
      <c r="B161" s="66">
        <v>297</v>
      </c>
      <c r="C161" s="120">
        <f t="shared" si="4"/>
        <v>2</v>
      </c>
      <c r="D161" s="120">
        <f t="shared" si="4"/>
        <v>0</v>
      </c>
      <c r="E161" s="121">
        <f t="shared" si="2"/>
        <v>0</v>
      </c>
      <c r="F161" s="122">
        <f t="shared" si="3"/>
        <v>2</v>
      </c>
    </row>
    <row r="162" spans="1:6" ht="12.75" hidden="1">
      <c r="A162" s="102"/>
      <c r="B162" s="66"/>
      <c r="C162" s="120"/>
      <c r="D162" s="122"/>
      <c r="E162" s="121"/>
      <c r="F162" s="122"/>
    </row>
    <row r="163" spans="1:6" ht="24" customHeight="1">
      <c r="A163" s="127" t="s">
        <v>93</v>
      </c>
      <c r="B163" s="66">
        <v>251</v>
      </c>
      <c r="C163" s="120">
        <f>C58+C40+C65+C124</f>
        <v>123.02000000000001</v>
      </c>
      <c r="D163" s="120">
        <f>D58+D40+D65</f>
        <v>0</v>
      </c>
      <c r="E163" s="121">
        <f t="shared" si="2"/>
        <v>0</v>
      </c>
      <c r="F163" s="122">
        <f t="shared" si="3"/>
        <v>123.02000000000001</v>
      </c>
    </row>
    <row r="164" spans="1:6" ht="13.5" customHeight="1">
      <c r="A164" s="126" t="s">
        <v>265</v>
      </c>
      <c r="B164" s="66">
        <v>200</v>
      </c>
      <c r="C164" s="120">
        <f>C41</f>
        <v>2</v>
      </c>
      <c r="D164" s="120">
        <f>D41</f>
        <v>0</v>
      </c>
      <c r="E164" s="121">
        <f t="shared" si="2"/>
        <v>0</v>
      </c>
      <c r="F164" s="122">
        <f t="shared" si="3"/>
        <v>2</v>
      </c>
    </row>
    <row r="165" spans="1:6" ht="12.75">
      <c r="A165" s="53" t="s">
        <v>47</v>
      </c>
      <c r="B165" s="53">
        <v>310</v>
      </c>
      <c r="C165" s="120">
        <f>C46+C85</f>
        <v>487.02</v>
      </c>
      <c r="D165" s="120">
        <f>D46+D85</f>
        <v>0</v>
      </c>
      <c r="E165" s="121">
        <f t="shared" si="2"/>
        <v>0</v>
      </c>
      <c r="F165" s="122">
        <f t="shared" si="3"/>
        <v>487.02</v>
      </c>
    </row>
    <row r="166" spans="1:6" ht="12.75" hidden="1">
      <c r="A166" s="1" t="s">
        <v>258</v>
      </c>
      <c r="B166" s="53"/>
      <c r="C166" s="132">
        <f>C34</f>
        <v>0</v>
      </c>
      <c r="D166" s="132">
        <f>D34</f>
        <v>0</v>
      </c>
      <c r="E166" s="121" t="e">
        <f t="shared" si="2"/>
        <v>#DIV/0!</v>
      </c>
      <c r="F166" s="122">
        <f t="shared" si="3"/>
        <v>0</v>
      </c>
    </row>
    <row r="167" spans="1:6" ht="12.75" hidden="1">
      <c r="A167" s="39" t="s">
        <v>111</v>
      </c>
      <c r="B167" s="39"/>
      <c r="C167" s="132">
        <v>0</v>
      </c>
      <c r="D167" s="132">
        <f>+D47+D33+D85+D52+D66+D108</f>
        <v>0</v>
      </c>
      <c r="E167" s="121" t="e">
        <f t="shared" si="2"/>
        <v>#DIV/0!</v>
      </c>
      <c r="F167" s="122">
        <f t="shared" si="3"/>
        <v>0</v>
      </c>
    </row>
    <row r="168" spans="1:6" ht="12.75" hidden="1">
      <c r="A168" s="63" t="s">
        <v>38</v>
      </c>
      <c r="B168" s="39"/>
      <c r="C168" s="132">
        <f>C115</f>
        <v>0</v>
      </c>
      <c r="D168" s="133">
        <f>D115</f>
        <v>0</v>
      </c>
      <c r="E168" s="121" t="e">
        <f t="shared" si="2"/>
        <v>#DIV/0!</v>
      </c>
      <c r="F168" s="122">
        <f t="shared" si="3"/>
        <v>0</v>
      </c>
    </row>
    <row r="169" spans="1:6" ht="12.75" customHeight="1">
      <c r="A169" s="2" t="s">
        <v>261</v>
      </c>
      <c r="B169" s="53">
        <v>343</v>
      </c>
      <c r="C169" s="120">
        <f>C67+C87</f>
        <v>107.5</v>
      </c>
      <c r="D169" s="120">
        <f>D67+D87</f>
        <v>16.155</v>
      </c>
      <c r="E169" s="121">
        <f t="shared" si="2"/>
        <v>0.15027906976744188</v>
      </c>
      <c r="F169" s="122">
        <f t="shared" si="3"/>
        <v>91.345</v>
      </c>
    </row>
    <row r="170" spans="1:6" ht="12.75" customHeight="1" hidden="1">
      <c r="A170" s="125" t="s">
        <v>278</v>
      </c>
      <c r="B170" s="66">
        <v>344</v>
      </c>
      <c r="C170" s="120">
        <f>C35</f>
        <v>141</v>
      </c>
      <c r="D170" s="120">
        <f>D35</f>
        <v>0</v>
      </c>
      <c r="E170" s="121">
        <f t="shared" si="2"/>
        <v>0</v>
      </c>
      <c r="F170" s="122">
        <f t="shared" si="3"/>
        <v>141</v>
      </c>
    </row>
    <row r="171" spans="1:6" ht="27" customHeight="1">
      <c r="A171" s="2" t="s">
        <v>260</v>
      </c>
      <c r="B171" s="53">
        <v>346</v>
      </c>
      <c r="C171" s="120">
        <f>C36+C48+C88</f>
        <v>293.9</v>
      </c>
      <c r="D171" s="120">
        <f>D36+D48+D88+D109</f>
        <v>0</v>
      </c>
      <c r="E171" s="121">
        <f t="shared" si="2"/>
        <v>0</v>
      </c>
      <c r="F171" s="122">
        <f t="shared" si="3"/>
        <v>293.9</v>
      </c>
    </row>
    <row r="172" spans="1:6" ht="12.75" hidden="1">
      <c r="A172" s="97"/>
      <c r="B172" s="94"/>
      <c r="C172" s="98"/>
      <c r="D172" s="98"/>
      <c r="E172" s="96" t="e">
        <f t="shared" si="2"/>
        <v>#DIV/0!</v>
      </c>
      <c r="F172" s="95">
        <f t="shared" si="3"/>
        <v>0</v>
      </c>
    </row>
    <row r="173" spans="1:6" ht="12" customHeight="1" hidden="1">
      <c r="A173" s="97"/>
      <c r="B173" s="94"/>
      <c r="C173" s="98"/>
      <c r="D173" s="99"/>
      <c r="E173" s="96" t="e">
        <f t="shared" si="2"/>
        <v>#DIV/0!</v>
      </c>
      <c r="F173" s="95">
        <f t="shared" si="3"/>
        <v>0</v>
      </c>
    </row>
    <row r="174" spans="1:6" ht="12.75" hidden="1">
      <c r="A174" s="97"/>
      <c r="B174" s="94"/>
      <c r="C174" s="98"/>
      <c r="D174" s="99"/>
      <c r="E174" s="96" t="e">
        <f t="shared" si="2"/>
        <v>#DIV/0!</v>
      </c>
      <c r="F174" s="95">
        <f t="shared" si="3"/>
        <v>0</v>
      </c>
    </row>
    <row r="175" spans="1:6" ht="12.75" customHeight="1" hidden="1">
      <c r="A175" s="97"/>
      <c r="B175" s="100"/>
      <c r="C175" s="98"/>
      <c r="D175" s="99"/>
      <c r="E175" s="96" t="e">
        <f t="shared" si="2"/>
        <v>#DIV/0!</v>
      </c>
      <c r="F175" s="95">
        <f t="shared" si="3"/>
        <v>0</v>
      </c>
    </row>
    <row r="176" spans="1:6" ht="1.5" customHeight="1" hidden="1">
      <c r="A176" s="5"/>
      <c r="B176" s="38"/>
      <c r="C176" s="41"/>
      <c r="D176" s="41"/>
      <c r="E176" s="18"/>
      <c r="F176" s="6"/>
    </row>
    <row r="177" spans="1:5" ht="12.75">
      <c r="A177" s="15"/>
      <c r="B177" s="15"/>
      <c r="C177" s="10"/>
      <c r="D177" s="10"/>
      <c r="E177" s="10"/>
    </row>
    <row r="178" spans="1:6" ht="12.75">
      <c r="A178" s="19"/>
      <c r="B178" s="19"/>
      <c r="D178" s="10"/>
      <c r="E178" s="202"/>
      <c r="F178" s="202"/>
    </row>
  </sheetData>
  <sheetProtection/>
  <mergeCells count="5">
    <mergeCell ref="E178:F178"/>
    <mergeCell ref="D1:F1"/>
    <mergeCell ref="A4:F4"/>
    <mergeCell ref="A3:F3"/>
    <mergeCell ref="E5:F5"/>
  </mergeCells>
  <printOptions/>
  <pageMargins left="0.3937007874015748" right="0" top="0" bottom="0" header="0.5118110236220472" footer="0.1574803149606299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5.625" style="0" customWidth="1"/>
    <col min="2" max="2" width="26.75390625" style="0" customWidth="1"/>
    <col min="3" max="3" width="13.25390625" style="0" customWidth="1"/>
    <col min="4" max="4" width="13.625" style="0" customWidth="1"/>
    <col min="5" max="5" width="11.25390625" style="0" customWidth="1"/>
  </cols>
  <sheetData>
    <row r="1" spans="3:5" ht="15">
      <c r="C1" s="203" t="s">
        <v>147</v>
      </c>
      <c r="D1" s="203"/>
      <c r="E1" s="203"/>
    </row>
    <row r="2" spans="3:8" ht="12.75">
      <c r="C2" s="208"/>
      <c r="D2" s="208"/>
      <c r="E2" s="208"/>
      <c r="F2" s="208"/>
      <c r="G2" s="208"/>
      <c r="H2" s="208"/>
    </row>
    <row r="3" spans="3:8" ht="12.75">
      <c r="C3" s="208"/>
      <c r="D3" s="208"/>
      <c r="E3" s="208"/>
      <c r="F3" s="208"/>
      <c r="G3" s="208"/>
      <c r="H3" s="208"/>
    </row>
    <row r="5" spans="2:5" ht="12.75">
      <c r="B5" s="198" t="s">
        <v>92</v>
      </c>
      <c r="C5" s="198"/>
      <c r="D5" s="198"/>
      <c r="E5" s="198"/>
    </row>
    <row r="6" spans="2:5" ht="12.75">
      <c r="B6" s="206" t="s">
        <v>116</v>
      </c>
      <c r="C6" s="206"/>
      <c r="D6" s="206"/>
      <c r="E6" s="206"/>
    </row>
    <row r="7" spans="2:5" ht="12.75">
      <c r="B7" s="198" t="s">
        <v>290</v>
      </c>
      <c r="C7" s="198"/>
      <c r="D7" s="198"/>
      <c r="E7" s="198"/>
    </row>
    <row r="8" spans="4:5" ht="20.25" customHeight="1">
      <c r="D8" s="207" t="s">
        <v>136</v>
      </c>
      <c r="E8" s="207"/>
    </row>
    <row r="9" spans="1:5" ht="12.75" customHeight="1">
      <c r="A9" s="166" t="s">
        <v>54</v>
      </c>
      <c r="B9" s="209" t="s">
        <v>262</v>
      </c>
      <c r="C9" s="166" t="s">
        <v>159</v>
      </c>
      <c r="D9" s="166" t="s">
        <v>160</v>
      </c>
      <c r="E9" s="166" t="s">
        <v>102</v>
      </c>
    </row>
    <row r="10" spans="1:5" ht="24.75" customHeight="1">
      <c r="A10" s="167"/>
      <c r="B10" s="210"/>
      <c r="C10" s="167"/>
      <c r="D10" s="167"/>
      <c r="E10" s="167"/>
    </row>
    <row r="11" spans="1:5" ht="27.75" customHeight="1">
      <c r="A11" s="1"/>
      <c r="B11" s="1" t="s">
        <v>59</v>
      </c>
      <c r="C11" s="147">
        <v>2</v>
      </c>
      <c r="D11" s="148">
        <v>0</v>
      </c>
      <c r="E11" s="115">
        <v>0</v>
      </c>
    </row>
    <row r="12" spans="1:5" ht="27.75" customHeight="1">
      <c r="A12" s="2"/>
      <c r="B12" s="2"/>
      <c r="C12" s="147"/>
      <c r="D12" s="148"/>
      <c r="E12" s="115"/>
    </row>
    <row r="13" spans="1:5" ht="27" customHeight="1">
      <c r="A13" s="2"/>
      <c r="B13" s="2"/>
      <c r="C13" s="149"/>
      <c r="D13" s="147"/>
      <c r="E13" s="115"/>
    </row>
    <row r="14" spans="1:5" ht="25.5" customHeight="1">
      <c r="A14" s="1"/>
      <c r="B14" s="5" t="s">
        <v>23</v>
      </c>
      <c r="C14" s="147">
        <f>C11</f>
        <v>2</v>
      </c>
      <c r="D14" s="147">
        <f>SUM(D12:D13)</f>
        <v>0</v>
      </c>
      <c r="E14" s="115"/>
    </row>
    <row r="15" spans="1:5" ht="27.75" customHeight="1">
      <c r="A15" s="1"/>
      <c r="B15" s="1" t="s">
        <v>291</v>
      </c>
      <c r="C15" s="150">
        <f>C14</f>
        <v>2</v>
      </c>
      <c r="D15" s="147"/>
      <c r="E15" s="115"/>
    </row>
    <row r="18" spans="2:5" ht="12.75">
      <c r="B18" s="9"/>
      <c r="C18" s="205"/>
      <c r="D18" s="205"/>
      <c r="E18" s="205"/>
    </row>
  </sheetData>
  <sheetProtection/>
  <mergeCells count="13">
    <mergeCell ref="A9:A10"/>
    <mergeCell ref="B9:B10"/>
    <mergeCell ref="C9:C10"/>
    <mergeCell ref="D9:D10"/>
    <mergeCell ref="C18:E18"/>
    <mergeCell ref="B6:E6"/>
    <mergeCell ref="B7:E7"/>
    <mergeCell ref="D8:E8"/>
    <mergeCell ref="E9:E10"/>
    <mergeCell ref="C1:E1"/>
    <mergeCell ref="C2:H2"/>
    <mergeCell ref="C3:H3"/>
    <mergeCell ref="B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4"/>
  <sheetViews>
    <sheetView tabSelected="1" zoomScalePageLayoutView="0" workbookViewId="0" topLeftCell="A13">
      <selection activeCell="J32" sqref="J32"/>
    </sheetView>
  </sheetViews>
  <sheetFormatPr defaultColWidth="9.00390625" defaultRowHeight="12.75"/>
  <cols>
    <col min="1" max="1" width="1.12109375" style="0" customWidth="1"/>
    <col min="2" max="2" width="4.125" style="0" customWidth="1"/>
    <col min="3" max="3" width="50.25390625" style="0" customWidth="1"/>
    <col min="4" max="4" width="14.25390625" style="0" hidden="1" customWidth="1"/>
    <col min="5" max="5" width="9.125" style="0" hidden="1" customWidth="1"/>
    <col min="6" max="6" width="3.125" style="0" hidden="1" customWidth="1"/>
    <col min="7" max="7" width="7.375" style="0" hidden="1" customWidth="1"/>
    <col min="8" max="8" width="5.25390625" style="0" hidden="1" customWidth="1"/>
    <col min="9" max="9" width="11.875" style="0" customWidth="1"/>
    <col min="10" max="10" width="11.625" style="0" customWidth="1"/>
    <col min="11" max="11" width="11.75390625" style="0" customWidth="1"/>
  </cols>
  <sheetData>
    <row r="1" ht="17.25" customHeight="1">
      <c r="K1" t="s">
        <v>143</v>
      </c>
    </row>
    <row r="2" spans="1:11" ht="20.25" customHeight="1">
      <c r="A2" s="216" t="s">
        <v>249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5.75" customHeight="1">
      <c r="A3" s="216" t="s">
        <v>292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9:11" ht="18" customHeight="1">
      <c r="I4" s="85"/>
      <c r="J4" s="85" t="s">
        <v>66</v>
      </c>
      <c r="K4" s="85"/>
    </row>
    <row r="5" spans="2:11" ht="53.25" customHeight="1">
      <c r="B5" s="82"/>
      <c r="C5" s="71" t="s">
        <v>189</v>
      </c>
      <c r="D5" s="70" t="s">
        <v>190</v>
      </c>
      <c r="E5" s="215"/>
      <c r="F5" s="215"/>
      <c r="G5" s="215"/>
      <c r="H5" s="215"/>
      <c r="I5" s="79" t="s">
        <v>293</v>
      </c>
      <c r="J5" s="79" t="s">
        <v>294</v>
      </c>
      <c r="K5" s="79" t="s">
        <v>144</v>
      </c>
    </row>
    <row r="6" spans="2:11" ht="21" customHeight="1">
      <c r="B6" s="68"/>
      <c r="C6" s="69" t="s">
        <v>191</v>
      </c>
      <c r="D6" s="69"/>
      <c r="E6" s="215"/>
      <c r="F6" s="215"/>
      <c r="G6" s="215"/>
      <c r="H6" s="215"/>
      <c r="I6" s="103">
        <f>I10+I13+I16+I19+I25+I22+I32+I33+I34</f>
        <v>5817.4400000000005</v>
      </c>
      <c r="J6" s="103">
        <f>J10+J13+J16+J19+J25+J22+J32+J33+J34</f>
        <v>1068.902</v>
      </c>
      <c r="K6" s="83">
        <f>J6/I6</f>
        <v>0.18374095822217332</v>
      </c>
    </row>
    <row r="7" spans="2:11" ht="48" customHeight="1" hidden="1">
      <c r="B7" s="71">
        <v>1</v>
      </c>
      <c r="C7" s="72" t="s">
        <v>192</v>
      </c>
      <c r="D7" s="73" t="s">
        <v>193</v>
      </c>
      <c r="E7" s="215"/>
      <c r="F7" s="215"/>
      <c r="G7" s="215"/>
      <c r="H7" s="215"/>
      <c r="I7" s="103"/>
      <c r="J7" s="103"/>
      <c r="K7" s="83" t="e">
        <f aca="true" t="shared" si="0" ref="K7:K34">J7/I7</f>
        <v>#DIV/0!</v>
      </c>
    </row>
    <row r="8" spans="2:11" ht="31.5" customHeight="1" hidden="1">
      <c r="B8" s="71"/>
      <c r="C8" s="74" t="s">
        <v>194</v>
      </c>
      <c r="D8" s="73" t="s">
        <v>195</v>
      </c>
      <c r="E8" s="215"/>
      <c r="F8" s="215"/>
      <c r="G8" s="215"/>
      <c r="H8" s="215"/>
      <c r="I8" s="103"/>
      <c r="J8" s="103"/>
      <c r="K8" s="83" t="e">
        <f t="shared" si="0"/>
        <v>#DIV/0!</v>
      </c>
    </row>
    <row r="9" spans="2:11" ht="30.75" customHeight="1" hidden="1">
      <c r="B9" s="71"/>
      <c r="C9" s="74" t="s">
        <v>196</v>
      </c>
      <c r="D9" s="73" t="s">
        <v>197</v>
      </c>
      <c r="E9" s="215"/>
      <c r="F9" s="215"/>
      <c r="G9" s="215"/>
      <c r="H9" s="215"/>
      <c r="I9" s="103"/>
      <c r="J9" s="103"/>
      <c r="K9" s="83" t="e">
        <f t="shared" si="0"/>
        <v>#DIV/0!</v>
      </c>
    </row>
    <row r="10" spans="2:11" ht="45.75" customHeight="1">
      <c r="B10" s="71">
        <v>1</v>
      </c>
      <c r="C10" s="75" t="s">
        <v>198</v>
      </c>
      <c r="D10" s="73" t="s">
        <v>199</v>
      </c>
      <c r="E10" s="213"/>
      <c r="F10" s="213"/>
      <c r="G10" s="213"/>
      <c r="H10" s="213"/>
      <c r="I10" s="104">
        <f>I11+I12</f>
        <v>958.0999999999999</v>
      </c>
      <c r="J10" s="104">
        <f>J11+J12</f>
        <v>24.02</v>
      </c>
      <c r="K10" s="84">
        <f t="shared" si="0"/>
        <v>0.02507045193612358</v>
      </c>
    </row>
    <row r="11" spans="2:11" ht="41.25" customHeight="1">
      <c r="B11" s="71"/>
      <c r="C11" s="76" t="s">
        <v>200</v>
      </c>
      <c r="D11" s="73" t="s">
        <v>201</v>
      </c>
      <c r="E11" s="212" t="s">
        <v>202</v>
      </c>
      <c r="F11" s="212"/>
      <c r="G11" s="212"/>
      <c r="H11" s="212"/>
      <c r="I11" s="105">
        <v>709.8</v>
      </c>
      <c r="J11" s="105">
        <v>0</v>
      </c>
      <c r="K11" s="86">
        <f t="shared" si="0"/>
        <v>0</v>
      </c>
    </row>
    <row r="12" spans="2:11" ht="37.5" customHeight="1">
      <c r="B12" s="71"/>
      <c r="C12" s="76" t="s">
        <v>203</v>
      </c>
      <c r="D12" s="73" t="s">
        <v>204</v>
      </c>
      <c r="E12" s="77"/>
      <c r="F12" s="77"/>
      <c r="G12" s="77"/>
      <c r="H12" s="77"/>
      <c r="I12" s="105">
        <v>248.3</v>
      </c>
      <c r="J12" s="105">
        <v>24.02</v>
      </c>
      <c r="K12" s="86">
        <f t="shared" si="0"/>
        <v>0.09673781715666532</v>
      </c>
    </row>
    <row r="13" spans="2:11" ht="34.5" customHeight="1">
      <c r="B13" s="71">
        <v>2</v>
      </c>
      <c r="C13" s="77" t="s">
        <v>205</v>
      </c>
      <c r="D13" s="78" t="s">
        <v>206</v>
      </c>
      <c r="E13" s="213"/>
      <c r="F13" s="213"/>
      <c r="G13" s="213"/>
      <c r="H13" s="213"/>
      <c r="I13" s="106">
        <f>I14+I15</f>
        <v>1480</v>
      </c>
      <c r="J13" s="106">
        <f>J14+J15</f>
        <v>399.831</v>
      </c>
      <c r="K13" s="84">
        <f t="shared" si="0"/>
        <v>0.2701560810810811</v>
      </c>
    </row>
    <row r="14" spans="2:11" ht="44.25" customHeight="1">
      <c r="B14" s="71"/>
      <c r="C14" s="76" t="s">
        <v>207</v>
      </c>
      <c r="D14" s="73" t="s">
        <v>208</v>
      </c>
      <c r="E14" s="212" t="s">
        <v>209</v>
      </c>
      <c r="F14" s="212"/>
      <c r="G14" s="212"/>
      <c r="H14" s="212"/>
      <c r="I14" s="107">
        <v>243.4</v>
      </c>
      <c r="J14" s="105">
        <v>56.144</v>
      </c>
      <c r="K14" s="86">
        <f t="shared" si="0"/>
        <v>0.2306655710764174</v>
      </c>
    </row>
    <row r="15" spans="2:11" ht="66" customHeight="1">
      <c r="B15" s="71"/>
      <c r="C15" s="76" t="s">
        <v>210</v>
      </c>
      <c r="D15" s="73" t="s">
        <v>211</v>
      </c>
      <c r="E15" s="212" t="s">
        <v>212</v>
      </c>
      <c r="F15" s="212"/>
      <c r="G15" s="212"/>
      <c r="H15" s="212"/>
      <c r="I15" s="107">
        <v>1236.6</v>
      </c>
      <c r="J15" s="105">
        <v>343.687</v>
      </c>
      <c r="K15" s="86">
        <f t="shared" si="0"/>
        <v>0.27792899886786354</v>
      </c>
    </row>
    <row r="16" spans="2:11" ht="39.75" customHeight="1">
      <c r="B16" s="71">
        <v>3</v>
      </c>
      <c r="C16" s="75" t="s">
        <v>213</v>
      </c>
      <c r="D16" s="73" t="s">
        <v>214</v>
      </c>
      <c r="E16" s="214"/>
      <c r="F16" s="214"/>
      <c r="G16" s="214"/>
      <c r="H16" s="214"/>
      <c r="I16" s="108">
        <f>I17+I18</f>
        <v>66</v>
      </c>
      <c r="J16" s="108">
        <f>J17+J18</f>
        <v>14.135</v>
      </c>
      <c r="K16" s="84">
        <f t="shared" si="0"/>
        <v>0.21416666666666667</v>
      </c>
    </row>
    <row r="17" spans="2:11" ht="58.5" customHeight="1" hidden="1">
      <c r="B17" s="71"/>
      <c r="C17" s="76" t="s">
        <v>215</v>
      </c>
      <c r="D17" s="73" t="s">
        <v>216</v>
      </c>
      <c r="E17" s="214"/>
      <c r="F17" s="214"/>
      <c r="G17" s="214"/>
      <c r="H17" s="214"/>
      <c r="I17" s="108">
        <v>0</v>
      </c>
      <c r="J17" s="104">
        <v>0</v>
      </c>
      <c r="K17" s="84" t="e">
        <f t="shared" si="0"/>
        <v>#DIV/0!</v>
      </c>
    </row>
    <row r="18" spans="2:11" ht="58.5" customHeight="1">
      <c r="B18" s="71"/>
      <c r="C18" s="76" t="s">
        <v>217</v>
      </c>
      <c r="D18" s="73" t="s">
        <v>218</v>
      </c>
      <c r="E18" s="214"/>
      <c r="F18" s="214"/>
      <c r="G18" s="214"/>
      <c r="H18" s="214"/>
      <c r="I18" s="107">
        <v>66</v>
      </c>
      <c r="J18" s="105">
        <v>14.135</v>
      </c>
      <c r="K18" s="86">
        <f t="shared" si="0"/>
        <v>0.21416666666666667</v>
      </c>
    </row>
    <row r="19" spans="2:11" ht="33" customHeight="1">
      <c r="B19" s="71">
        <v>4</v>
      </c>
      <c r="C19" s="77" t="s">
        <v>219</v>
      </c>
      <c r="D19" s="73" t="s">
        <v>220</v>
      </c>
      <c r="E19" s="212" t="s">
        <v>221</v>
      </c>
      <c r="F19" s="212"/>
      <c r="G19" s="212"/>
      <c r="H19" s="212"/>
      <c r="I19" s="104">
        <f>I20+I21</f>
        <v>688.85</v>
      </c>
      <c r="J19" s="104">
        <f>J20+J21</f>
        <v>0</v>
      </c>
      <c r="K19" s="84">
        <f t="shared" si="0"/>
        <v>0</v>
      </c>
    </row>
    <row r="20" spans="2:11" ht="52.5" customHeight="1" hidden="1">
      <c r="B20" s="71"/>
      <c r="C20" s="76" t="s">
        <v>222</v>
      </c>
      <c r="D20" s="71">
        <v>1710000000</v>
      </c>
      <c r="E20" s="212" t="s">
        <v>223</v>
      </c>
      <c r="F20" s="212"/>
      <c r="G20" s="212"/>
      <c r="H20" s="212"/>
      <c r="I20" s="104">
        <v>0</v>
      </c>
      <c r="J20" s="104">
        <v>0</v>
      </c>
      <c r="K20" s="84" t="e">
        <f t="shared" si="0"/>
        <v>#DIV/0!</v>
      </c>
    </row>
    <row r="21" spans="2:11" ht="23.25" customHeight="1">
      <c r="B21" s="71"/>
      <c r="C21" s="76" t="s">
        <v>224</v>
      </c>
      <c r="D21" s="71">
        <v>1710000000</v>
      </c>
      <c r="E21" s="211"/>
      <c r="F21" s="211"/>
      <c r="G21" s="211"/>
      <c r="H21" s="211"/>
      <c r="I21" s="105">
        <v>688.85</v>
      </c>
      <c r="J21" s="105">
        <v>0</v>
      </c>
      <c r="K21" s="86">
        <f t="shared" si="0"/>
        <v>0</v>
      </c>
    </row>
    <row r="22" spans="2:11" ht="31.5" customHeight="1" hidden="1">
      <c r="B22" s="71">
        <v>5</v>
      </c>
      <c r="C22" s="75" t="s">
        <v>225</v>
      </c>
      <c r="D22" s="73" t="s">
        <v>226</v>
      </c>
      <c r="E22" s="211"/>
      <c r="F22" s="211"/>
      <c r="G22" s="211"/>
      <c r="H22" s="211"/>
      <c r="I22" s="104">
        <f>I23</f>
        <v>0</v>
      </c>
      <c r="J22" s="104">
        <f>J23</f>
        <v>0</v>
      </c>
      <c r="K22" s="84" t="e">
        <f t="shared" si="0"/>
        <v>#DIV/0!</v>
      </c>
    </row>
    <row r="23" spans="2:11" ht="31.5" customHeight="1" hidden="1">
      <c r="B23" s="71"/>
      <c r="C23" s="74" t="s">
        <v>227</v>
      </c>
      <c r="D23" s="73" t="s">
        <v>228</v>
      </c>
      <c r="E23" s="211"/>
      <c r="F23" s="211"/>
      <c r="G23" s="211"/>
      <c r="H23" s="211"/>
      <c r="I23" s="105">
        <v>0</v>
      </c>
      <c r="J23" s="105">
        <v>0</v>
      </c>
      <c r="K23" s="86" t="e">
        <f t="shared" si="0"/>
        <v>#DIV/0!</v>
      </c>
    </row>
    <row r="24" spans="2:11" ht="44.25" customHeight="1" hidden="1">
      <c r="B24" s="71"/>
      <c r="C24" s="74" t="s">
        <v>229</v>
      </c>
      <c r="D24" s="73" t="s">
        <v>230</v>
      </c>
      <c r="E24" s="211"/>
      <c r="F24" s="211"/>
      <c r="G24" s="211"/>
      <c r="H24" s="211"/>
      <c r="I24" s="104"/>
      <c r="J24" s="104"/>
      <c r="K24" s="84" t="e">
        <f t="shared" si="0"/>
        <v>#DIV/0!</v>
      </c>
    </row>
    <row r="25" spans="2:11" ht="31.5" customHeight="1" hidden="1">
      <c r="B25" s="71">
        <v>6</v>
      </c>
      <c r="C25" s="77" t="s">
        <v>231</v>
      </c>
      <c r="D25" s="73" t="s">
        <v>232</v>
      </c>
      <c r="E25" s="211"/>
      <c r="F25" s="211"/>
      <c r="G25" s="211"/>
      <c r="H25" s="211"/>
      <c r="I25" s="104">
        <f>I26+I31</f>
        <v>0</v>
      </c>
      <c r="J25" s="104">
        <f>J26+J31</f>
        <v>0</v>
      </c>
      <c r="K25" s="84" t="e">
        <f t="shared" si="0"/>
        <v>#DIV/0!</v>
      </c>
    </row>
    <row r="26" spans="2:11" ht="36.75" customHeight="1" hidden="1">
      <c r="B26" s="71"/>
      <c r="C26" s="80" t="s">
        <v>233</v>
      </c>
      <c r="D26" s="73" t="s">
        <v>234</v>
      </c>
      <c r="E26" s="211"/>
      <c r="F26" s="211"/>
      <c r="G26" s="211"/>
      <c r="H26" s="211"/>
      <c r="I26" s="105">
        <v>0</v>
      </c>
      <c r="J26" s="105">
        <v>0</v>
      </c>
      <c r="K26" s="86" t="e">
        <f t="shared" si="0"/>
        <v>#DIV/0!</v>
      </c>
    </row>
    <row r="27" spans="2:11" ht="39.75" customHeight="1" hidden="1">
      <c r="B27" s="71">
        <v>8</v>
      </c>
      <c r="C27" s="77" t="s">
        <v>235</v>
      </c>
      <c r="D27" s="73" t="s">
        <v>236</v>
      </c>
      <c r="E27" s="211"/>
      <c r="F27" s="211"/>
      <c r="G27" s="211"/>
      <c r="H27" s="211"/>
      <c r="I27" s="105"/>
      <c r="J27" s="105"/>
      <c r="K27" s="86" t="e">
        <f t="shared" si="0"/>
        <v>#DIV/0!</v>
      </c>
    </row>
    <row r="28" spans="2:11" ht="28.5" customHeight="1" hidden="1">
      <c r="B28" s="71">
        <v>9</v>
      </c>
      <c r="C28" s="77" t="s">
        <v>237</v>
      </c>
      <c r="D28" s="73" t="s">
        <v>238</v>
      </c>
      <c r="E28" s="211"/>
      <c r="F28" s="211"/>
      <c r="G28" s="211"/>
      <c r="H28" s="211"/>
      <c r="I28" s="105"/>
      <c r="J28" s="105"/>
      <c r="K28" s="86" t="e">
        <f t="shared" si="0"/>
        <v>#DIV/0!</v>
      </c>
    </row>
    <row r="29" spans="2:11" ht="46.5" customHeight="1" hidden="1">
      <c r="B29" s="71">
        <v>10</v>
      </c>
      <c r="C29" s="72" t="s">
        <v>239</v>
      </c>
      <c r="D29" s="73" t="s">
        <v>240</v>
      </c>
      <c r="E29" s="211"/>
      <c r="F29" s="211"/>
      <c r="G29" s="211"/>
      <c r="H29" s="211"/>
      <c r="I29" s="105"/>
      <c r="J29" s="105"/>
      <c r="K29" s="86" t="e">
        <f t="shared" si="0"/>
        <v>#DIV/0!</v>
      </c>
    </row>
    <row r="30" spans="2:11" ht="63.75" hidden="1">
      <c r="B30" s="71"/>
      <c r="C30" s="74" t="s">
        <v>241</v>
      </c>
      <c r="D30" s="73" t="s">
        <v>242</v>
      </c>
      <c r="E30" s="211"/>
      <c r="F30" s="211"/>
      <c r="G30" s="211"/>
      <c r="H30" s="211"/>
      <c r="I30" s="105"/>
      <c r="J30" s="105"/>
      <c r="K30" s="86" t="e">
        <f t="shared" si="0"/>
        <v>#DIV/0!</v>
      </c>
    </row>
    <row r="31" spans="2:11" ht="39" customHeight="1" hidden="1">
      <c r="B31" s="71"/>
      <c r="C31" s="74" t="s">
        <v>243</v>
      </c>
      <c r="D31" s="73" t="s">
        <v>244</v>
      </c>
      <c r="E31" s="71"/>
      <c r="F31" s="71"/>
      <c r="G31" s="71"/>
      <c r="H31" s="71"/>
      <c r="I31" s="105">
        <v>0</v>
      </c>
      <c r="J31" s="105">
        <v>0</v>
      </c>
      <c r="K31" s="86" t="e">
        <f t="shared" si="0"/>
        <v>#DIV/0!</v>
      </c>
    </row>
    <row r="32" spans="2:11" ht="46.5" customHeight="1">
      <c r="B32" s="81">
        <v>5</v>
      </c>
      <c r="C32" s="55" t="s">
        <v>245</v>
      </c>
      <c r="D32" s="57" t="s">
        <v>246</v>
      </c>
      <c r="E32" s="59"/>
      <c r="F32" s="59"/>
      <c r="G32" s="59"/>
      <c r="H32" s="59"/>
      <c r="I32" s="109">
        <v>473.3</v>
      </c>
      <c r="J32" s="109">
        <v>28.864</v>
      </c>
      <c r="K32" s="84">
        <f t="shared" si="0"/>
        <v>0.06098457637861821</v>
      </c>
    </row>
    <row r="33" spans="2:11" ht="43.5" customHeight="1">
      <c r="B33" s="81">
        <v>6</v>
      </c>
      <c r="C33" s="55" t="s">
        <v>247</v>
      </c>
      <c r="D33" s="57" t="s">
        <v>248</v>
      </c>
      <c r="E33" s="59"/>
      <c r="F33" s="59"/>
      <c r="G33" s="59"/>
      <c r="H33" s="59"/>
      <c r="I33" s="109">
        <v>2151.19</v>
      </c>
      <c r="J33" s="109">
        <v>602.052</v>
      </c>
      <c r="K33" s="84">
        <f t="shared" si="0"/>
        <v>0.27986928165341046</v>
      </c>
    </row>
    <row r="34" spans="2:11" ht="39" customHeight="1" hidden="1">
      <c r="B34" s="81">
        <v>7</v>
      </c>
      <c r="C34" s="55" t="s">
        <v>267</v>
      </c>
      <c r="D34" s="1"/>
      <c r="E34" s="1"/>
      <c r="F34" s="1"/>
      <c r="G34" s="1"/>
      <c r="H34" s="1"/>
      <c r="I34" s="145">
        <v>0</v>
      </c>
      <c r="J34" s="145">
        <v>0</v>
      </c>
      <c r="K34" s="146" t="e">
        <f t="shared" si="0"/>
        <v>#DIV/0!</v>
      </c>
    </row>
  </sheetData>
  <sheetProtection/>
  <mergeCells count="27">
    <mergeCell ref="E5:H5"/>
    <mergeCell ref="E6:H6"/>
    <mergeCell ref="E7:H7"/>
    <mergeCell ref="A3:K3"/>
    <mergeCell ref="E21:H21"/>
    <mergeCell ref="A2:K2"/>
    <mergeCell ref="E8:H8"/>
    <mergeCell ref="E9:H9"/>
    <mergeCell ref="E16:H16"/>
    <mergeCell ref="E17:H17"/>
    <mergeCell ref="E10:H10"/>
    <mergeCell ref="E11:H11"/>
    <mergeCell ref="E13:H13"/>
    <mergeCell ref="E14:H14"/>
    <mergeCell ref="E15:H15"/>
    <mergeCell ref="E19:H19"/>
    <mergeCell ref="E18:H18"/>
    <mergeCell ref="E25:H25"/>
    <mergeCell ref="E20:H20"/>
    <mergeCell ref="E27:H27"/>
    <mergeCell ref="E28:H28"/>
    <mergeCell ref="E29:H29"/>
    <mergeCell ref="E30:H30"/>
    <mergeCell ref="E26:H26"/>
    <mergeCell ref="E22:H22"/>
    <mergeCell ref="E23:H23"/>
    <mergeCell ref="E24:H2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Eniieiaiea a?a?aoa ?oaiyineiai ?aeiia ia 1.06.99a.</dc:title>
  <dc:subject/>
  <dc:creator>****</dc:creator>
  <cp:keywords/>
  <dc:description/>
  <cp:lastModifiedBy>Л.В. Курдина</cp:lastModifiedBy>
  <cp:lastPrinted>2022-04-14T12:32:30Z</cp:lastPrinted>
  <dcterms:created xsi:type="dcterms:W3CDTF">1999-07-14T07:56:16Z</dcterms:created>
  <dcterms:modified xsi:type="dcterms:W3CDTF">2023-04-20T10:22:18Z</dcterms:modified>
  <cp:category/>
  <cp:version/>
  <cp:contentType/>
  <cp:contentStatus/>
</cp:coreProperties>
</file>